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drawings/drawing3.xml" ContentType="application/vnd.openxmlformats-officedocument.drawing+xml"/>
  <Override PartName="/xl/tables/table5.xml" ContentType="application/vnd.openxmlformats-officedocument.spreadsheetml.table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2.xml" ContentType="application/vnd.openxmlformats-officedocument.spreadsheetml.pivotTable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tables/table6.xml" ContentType="application/vnd.openxmlformats-officedocument.spreadsheetml.table+xml"/>
  <Override PartName="/xl/comments2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https://mitacs-my.sharepoint.com/personal/rbelibi_mitacs_ca/Documents/Desktop/"/>
    </mc:Choice>
  </mc:AlternateContent>
  <xr:revisionPtr revIDLastSave="32" documentId="8_{B1658C2B-B45A-4F49-A13A-8AEBDB9F3776}" xr6:coauthVersionLast="47" xr6:coauthVersionMax="47" xr10:uidLastSave="{EE01F1A6-D349-4A95-8E97-88BBC445CDA1}"/>
  <bookViews>
    <workbookView xWindow="-110" yWindow="-110" windowWidth="22780" windowHeight="14540" tabRatio="692" firstSheet="1" activeTab="1" xr2:uid="{00000000-000D-0000-FFFF-FFFF00000000}"/>
  </bookViews>
  <sheets>
    <sheet name="Lookups" sheetId="32" state="hidden" r:id="rId1"/>
    <sheet name="Instructions" sheetId="25" r:id="rId2"/>
    <sheet name="STEP 1 - Partners &amp; Supervisors" sheetId="30" r:id="rId3"/>
    <sheet name="STEP 2 - Budget - Standard" sheetId="33" r:id="rId4"/>
    <sheet name="STEP 3 -Verify With Proposal" sheetId="34" r:id="rId5"/>
    <sheet name="Appendix A - Invoicing Summary" sheetId="29" state="hidden" r:id="rId6"/>
    <sheet name="Step 2 - Budget Details - org" sheetId="15" state="hidden" r:id="rId7"/>
    <sheet name="Stipends" sheetId="26" state="hidden" r:id="rId8"/>
    <sheet name="Sheet2" sheetId="24" state="hidden" r:id="rId9"/>
  </sheets>
  <definedNames>
    <definedName name="_xlnm._FilterDatabase" localSheetId="7" hidden="1">Stipends!$A$2:$F$15</definedName>
    <definedName name="AcademicSupervisors" localSheetId="4">Table_AcademicSupervisors[Academic Supervisor and Co-Supervisor Name(s)]</definedName>
    <definedName name="AcademicSupervisors">Table_AcademicSupervisors[Academic Supervisor and Co-Supervisor Name(s)]</definedName>
    <definedName name="InternDegreeLevels" localSheetId="4">Table_InternDegreeLevel[Intern Degree]</definedName>
    <definedName name="InternDegreeLevels">Table_InternDegreeLevel[Intern Degree]</definedName>
    <definedName name="InternshipTypes" localSheetId="4">Table_ProgramCategoryLookups[Internship Type]+Table_ProgramCategoryLookups[Internship Type]</definedName>
    <definedName name="InternshipTypes">Table_ProgramCategoryLookups[Internship Type]</definedName>
    <definedName name="PartnerNames" localSheetId="4">Table_Partners[Partner Name]</definedName>
    <definedName name="PartnerNames">Table_Partners[Partner Name]</definedName>
    <definedName name="_xlnm.Print_Area" localSheetId="3">'STEP 2 - Budget - Standard'!$A$1:$Z$108</definedName>
  </definedNames>
  <calcPr calcId="191028"/>
  <pivotCaches>
    <pivotCache cacheId="0" r:id="rId10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2" i="32" l="1"/>
  <c r="E21" i="32"/>
  <c r="E18" i="32"/>
  <c r="E17" i="32"/>
  <c r="E16" i="32"/>
  <c r="E15" i="32"/>
  <c r="F59" i="33" l="1"/>
  <c r="F60" i="33"/>
  <c r="F61" i="33"/>
  <c r="F62" i="33"/>
  <c r="F63" i="33"/>
  <c r="F64" i="33"/>
  <c r="F65" i="33"/>
  <c r="F66" i="33"/>
  <c r="F67" i="33"/>
  <c r="F68" i="33"/>
  <c r="F69" i="33"/>
  <c r="F70" i="33"/>
  <c r="F71" i="33"/>
  <c r="F72" i="33"/>
  <c r="F73" i="33"/>
  <c r="F74" i="33"/>
  <c r="F75" i="33"/>
  <c r="F76" i="33"/>
  <c r="F77" i="33"/>
  <c r="F78" i="33"/>
  <c r="F79" i="33"/>
  <c r="F80" i="33"/>
  <c r="F81" i="33"/>
  <c r="F82" i="33"/>
  <c r="F83" i="33"/>
  <c r="F84" i="33"/>
  <c r="F85" i="33"/>
  <c r="F86" i="33"/>
  <c r="F87" i="33"/>
  <c r="F88" i="33"/>
  <c r="F89" i="33"/>
  <c r="F90" i="33"/>
  <c r="F91" i="33"/>
  <c r="F92" i="33"/>
  <c r="F93" i="33"/>
  <c r="F94" i="33"/>
  <c r="F95" i="33"/>
  <c r="F96" i="33"/>
  <c r="F97" i="33"/>
  <c r="F98" i="33"/>
  <c r="F99" i="33"/>
  <c r="F100" i="33"/>
  <c r="F101" i="33"/>
  <c r="F102" i="33"/>
  <c r="F103" i="33"/>
  <c r="F104" i="33"/>
  <c r="F105" i="33"/>
  <c r="F106" i="33"/>
  <c r="F107" i="33"/>
  <c r="F108" i="33"/>
  <c r="L59" i="33"/>
  <c r="L60" i="33"/>
  <c r="L61" i="33"/>
  <c r="L62" i="33"/>
  <c r="L63" i="33"/>
  <c r="L64" i="33"/>
  <c r="L65" i="33"/>
  <c r="L66" i="33"/>
  <c r="L67" i="33"/>
  <c r="L68" i="33"/>
  <c r="L69" i="33"/>
  <c r="L70" i="33"/>
  <c r="L71" i="33"/>
  <c r="L72" i="33"/>
  <c r="L73" i="33"/>
  <c r="L74" i="33"/>
  <c r="L75" i="33"/>
  <c r="L76" i="33"/>
  <c r="L77" i="33"/>
  <c r="L78" i="33"/>
  <c r="L79" i="33"/>
  <c r="L80" i="33"/>
  <c r="L81" i="33"/>
  <c r="L82" i="33"/>
  <c r="L83" i="33"/>
  <c r="L84" i="33"/>
  <c r="L85" i="33"/>
  <c r="L86" i="33"/>
  <c r="L87" i="33"/>
  <c r="L88" i="33"/>
  <c r="L89" i="33"/>
  <c r="L90" i="33"/>
  <c r="L91" i="33"/>
  <c r="L92" i="33"/>
  <c r="L93" i="33"/>
  <c r="L94" i="33"/>
  <c r="L95" i="33"/>
  <c r="L96" i="33"/>
  <c r="L97" i="33"/>
  <c r="L98" i="33"/>
  <c r="L99" i="33"/>
  <c r="L100" i="33"/>
  <c r="L101" i="33"/>
  <c r="L102" i="33"/>
  <c r="L103" i="33"/>
  <c r="L104" i="33"/>
  <c r="L105" i="33"/>
  <c r="L106" i="33"/>
  <c r="L107" i="33"/>
  <c r="L108" i="33"/>
  <c r="M59" i="33"/>
  <c r="O59" i="33" s="1"/>
  <c r="U59" i="33" s="1"/>
  <c r="V59" i="33" s="1"/>
  <c r="M60" i="33"/>
  <c r="O60" i="33" s="1"/>
  <c r="U60" i="33" s="1"/>
  <c r="V60" i="33" s="1"/>
  <c r="M61" i="33"/>
  <c r="O61" i="33" s="1"/>
  <c r="U61" i="33" s="1"/>
  <c r="V61" i="33" s="1"/>
  <c r="M62" i="33"/>
  <c r="O62" i="33" s="1"/>
  <c r="U62" i="33" s="1"/>
  <c r="V62" i="33" s="1"/>
  <c r="M63" i="33"/>
  <c r="O63" i="33" s="1"/>
  <c r="U63" i="33" s="1"/>
  <c r="V63" i="33" s="1"/>
  <c r="M64" i="33"/>
  <c r="O64" i="33" s="1"/>
  <c r="U64" i="33" s="1"/>
  <c r="V64" i="33" s="1"/>
  <c r="M65" i="33"/>
  <c r="O65" i="33" s="1"/>
  <c r="U65" i="33" s="1"/>
  <c r="V65" i="33" s="1"/>
  <c r="M66" i="33"/>
  <c r="O66" i="33" s="1"/>
  <c r="U66" i="33" s="1"/>
  <c r="V66" i="33" s="1"/>
  <c r="M67" i="33"/>
  <c r="O67" i="33" s="1"/>
  <c r="U67" i="33" s="1"/>
  <c r="V67" i="33" s="1"/>
  <c r="M68" i="33"/>
  <c r="O68" i="33" s="1"/>
  <c r="U68" i="33" s="1"/>
  <c r="V68" i="33" s="1"/>
  <c r="M69" i="33"/>
  <c r="O69" i="33" s="1"/>
  <c r="U69" i="33" s="1"/>
  <c r="V69" i="33" s="1"/>
  <c r="M70" i="33"/>
  <c r="O70" i="33" s="1"/>
  <c r="U70" i="33" s="1"/>
  <c r="V70" i="33" s="1"/>
  <c r="M71" i="33"/>
  <c r="O71" i="33" s="1"/>
  <c r="U71" i="33" s="1"/>
  <c r="V71" i="33" s="1"/>
  <c r="M72" i="33"/>
  <c r="O72" i="33" s="1"/>
  <c r="U72" i="33" s="1"/>
  <c r="V72" i="33" s="1"/>
  <c r="M73" i="33"/>
  <c r="O73" i="33" s="1"/>
  <c r="U73" i="33" s="1"/>
  <c r="V73" i="33" s="1"/>
  <c r="M74" i="33"/>
  <c r="O74" i="33" s="1"/>
  <c r="U74" i="33" s="1"/>
  <c r="V74" i="33" s="1"/>
  <c r="M75" i="33"/>
  <c r="O75" i="33" s="1"/>
  <c r="U75" i="33" s="1"/>
  <c r="V75" i="33" s="1"/>
  <c r="M76" i="33"/>
  <c r="O76" i="33" s="1"/>
  <c r="U76" i="33" s="1"/>
  <c r="V76" i="33" s="1"/>
  <c r="M77" i="33"/>
  <c r="O77" i="33" s="1"/>
  <c r="U77" i="33" s="1"/>
  <c r="V77" i="33" s="1"/>
  <c r="M78" i="33"/>
  <c r="O78" i="33" s="1"/>
  <c r="U78" i="33" s="1"/>
  <c r="V78" i="33" s="1"/>
  <c r="M79" i="33"/>
  <c r="O79" i="33" s="1"/>
  <c r="U79" i="33" s="1"/>
  <c r="V79" i="33" s="1"/>
  <c r="M80" i="33"/>
  <c r="O80" i="33" s="1"/>
  <c r="U80" i="33" s="1"/>
  <c r="V80" i="33" s="1"/>
  <c r="M81" i="33"/>
  <c r="O81" i="33" s="1"/>
  <c r="U81" i="33" s="1"/>
  <c r="V81" i="33" s="1"/>
  <c r="M82" i="33"/>
  <c r="O82" i="33" s="1"/>
  <c r="U82" i="33" s="1"/>
  <c r="V82" i="33" s="1"/>
  <c r="M83" i="33"/>
  <c r="O83" i="33" s="1"/>
  <c r="U83" i="33" s="1"/>
  <c r="V83" i="33" s="1"/>
  <c r="M84" i="33"/>
  <c r="O84" i="33" s="1"/>
  <c r="U84" i="33" s="1"/>
  <c r="V84" i="33" s="1"/>
  <c r="M85" i="33"/>
  <c r="O85" i="33" s="1"/>
  <c r="U85" i="33" s="1"/>
  <c r="V85" i="33" s="1"/>
  <c r="M86" i="33"/>
  <c r="O86" i="33" s="1"/>
  <c r="U86" i="33" s="1"/>
  <c r="V86" i="33" s="1"/>
  <c r="M87" i="33"/>
  <c r="O87" i="33" s="1"/>
  <c r="U87" i="33" s="1"/>
  <c r="V87" i="33" s="1"/>
  <c r="M88" i="33"/>
  <c r="O88" i="33" s="1"/>
  <c r="U88" i="33" s="1"/>
  <c r="V88" i="33" s="1"/>
  <c r="M89" i="33"/>
  <c r="O89" i="33" s="1"/>
  <c r="U89" i="33" s="1"/>
  <c r="V89" i="33" s="1"/>
  <c r="M90" i="33"/>
  <c r="O90" i="33" s="1"/>
  <c r="U90" i="33" s="1"/>
  <c r="V90" i="33" s="1"/>
  <c r="M91" i="33"/>
  <c r="O91" i="33" s="1"/>
  <c r="U91" i="33" s="1"/>
  <c r="V91" i="33" s="1"/>
  <c r="M92" i="33"/>
  <c r="O92" i="33" s="1"/>
  <c r="U92" i="33" s="1"/>
  <c r="V92" i="33" s="1"/>
  <c r="M93" i="33"/>
  <c r="O93" i="33" s="1"/>
  <c r="U93" i="33" s="1"/>
  <c r="V93" i="33" s="1"/>
  <c r="M94" i="33"/>
  <c r="O94" i="33" s="1"/>
  <c r="U94" i="33" s="1"/>
  <c r="V94" i="33" s="1"/>
  <c r="M95" i="33"/>
  <c r="O95" i="33" s="1"/>
  <c r="U95" i="33" s="1"/>
  <c r="V95" i="33" s="1"/>
  <c r="M96" i="33"/>
  <c r="O96" i="33" s="1"/>
  <c r="U96" i="33" s="1"/>
  <c r="V96" i="33" s="1"/>
  <c r="M97" i="33"/>
  <c r="O97" i="33" s="1"/>
  <c r="U97" i="33" s="1"/>
  <c r="V97" i="33" s="1"/>
  <c r="M98" i="33"/>
  <c r="O98" i="33" s="1"/>
  <c r="U98" i="33" s="1"/>
  <c r="V98" i="33" s="1"/>
  <c r="M99" i="33"/>
  <c r="O99" i="33" s="1"/>
  <c r="U99" i="33" s="1"/>
  <c r="V99" i="33" s="1"/>
  <c r="M100" i="33"/>
  <c r="O100" i="33" s="1"/>
  <c r="U100" i="33" s="1"/>
  <c r="V100" i="33" s="1"/>
  <c r="M101" i="33"/>
  <c r="O101" i="33" s="1"/>
  <c r="U101" i="33" s="1"/>
  <c r="V101" i="33" s="1"/>
  <c r="M102" i="33"/>
  <c r="O102" i="33" s="1"/>
  <c r="U102" i="33" s="1"/>
  <c r="V102" i="33" s="1"/>
  <c r="M103" i="33"/>
  <c r="O103" i="33" s="1"/>
  <c r="U103" i="33" s="1"/>
  <c r="V103" i="33" s="1"/>
  <c r="M104" i="33"/>
  <c r="O104" i="33" s="1"/>
  <c r="U104" i="33" s="1"/>
  <c r="V104" i="33" s="1"/>
  <c r="M105" i="33"/>
  <c r="O105" i="33" s="1"/>
  <c r="U105" i="33" s="1"/>
  <c r="V105" i="33" s="1"/>
  <c r="M106" i="33"/>
  <c r="O106" i="33" s="1"/>
  <c r="U106" i="33" s="1"/>
  <c r="V106" i="33" s="1"/>
  <c r="M107" i="33"/>
  <c r="O107" i="33" s="1"/>
  <c r="U107" i="33" s="1"/>
  <c r="V107" i="33" s="1"/>
  <c r="M108" i="33"/>
  <c r="O108" i="33" s="1"/>
  <c r="U108" i="33" s="1"/>
  <c r="V108" i="33" s="1"/>
  <c r="P59" i="33"/>
  <c r="P60" i="33"/>
  <c r="P61" i="33"/>
  <c r="P62" i="33"/>
  <c r="P63" i="33"/>
  <c r="P64" i="33"/>
  <c r="P65" i="33"/>
  <c r="P66" i="33"/>
  <c r="P67" i="33"/>
  <c r="P68" i="33"/>
  <c r="P69" i="33"/>
  <c r="P70" i="33"/>
  <c r="P71" i="33"/>
  <c r="P72" i="33"/>
  <c r="P73" i="33"/>
  <c r="P74" i="33"/>
  <c r="P75" i="33"/>
  <c r="P76" i="33"/>
  <c r="P77" i="33"/>
  <c r="P78" i="33"/>
  <c r="P79" i="33"/>
  <c r="P80" i="33"/>
  <c r="P81" i="33"/>
  <c r="P82" i="33"/>
  <c r="P83" i="33"/>
  <c r="P84" i="33"/>
  <c r="P85" i="33"/>
  <c r="P86" i="33"/>
  <c r="P87" i="33"/>
  <c r="P88" i="33"/>
  <c r="P89" i="33"/>
  <c r="P90" i="33"/>
  <c r="P91" i="33"/>
  <c r="P92" i="33"/>
  <c r="P93" i="33"/>
  <c r="P94" i="33"/>
  <c r="P95" i="33"/>
  <c r="P96" i="33"/>
  <c r="P97" i="33"/>
  <c r="P98" i="33"/>
  <c r="P99" i="33"/>
  <c r="P100" i="33"/>
  <c r="P101" i="33"/>
  <c r="P102" i="33"/>
  <c r="P103" i="33"/>
  <c r="P104" i="33"/>
  <c r="P105" i="33"/>
  <c r="P106" i="33"/>
  <c r="P107" i="33"/>
  <c r="P108" i="33"/>
  <c r="Q59" i="33"/>
  <c r="T59" i="33" s="1"/>
  <c r="Q60" i="33"/>
  <c r="T60" i="33" s="1"/>
  <c r="Q61" i="33"/>
  <c r="T61" i="33" s="1"/>
  <c r="Q62" i="33"/>
  <c r="Q63" i="33"/>
  <c r="T63" i="33" s="1"/>
  <c r="Q64" i="33"/>
  <c r="T64" i="33" s="1"/>
  <c r="Q65" i="33"/>
  <c r="Q66" i="33"/>
  <c r="T66" i="33" s="1"/>
  <c r="Q67" i="33"/>
  <c r="T67" i="33" s="1"/>
  <c r="Q68" i="33"/>
  <c r="T68" i="33" s="1"/>
  <c r="Q69" i="33"/>
  <c r="T69" i="33" s="1"/>
  <c r="Q70" i="33"/>
  <c r="T70" i="33" s="1"/>
  <c r="Q71" i="33"/>
  <c r="T71" i="33" s="1"/>
  <c r="Q72" i="33"/>
  <c r="T72" i="33" s="1"/>
  <c r="Q73" i="33"/>
  <c r="T73" i="33" s="1"/>
  <c r="Q74" i="33"/>
  <c r="T74" i="33" s="1"/>
  <c r="Q75" i="33"/>
  <c r="T75" i="33" s="1"/>
  <c r="Q76" i="33"/>
  <c r="T76" i="33" s="1"/>
  <c r="Q77" i="33"/>
  <c r="T77" i="33" s="1"/>
  <c r="Q78" i="33"/>
  <c r="T78" i="33" s="1"/>
  <c r="Q79" i="33"/>
  <c r="T79" i="33" s="1"/>
  <c r="Q80" i="33"/>
  <c r="T80" i="33" s="1"/>
  <c r="Q81" i="33"/>
  <c r="T81" i="33" s="1"/>
  <c r="Q82" i="33"/>
  <c r="T82" i="33" s="1"/>
  <c r="Q83" i="33"/>
  <c r="T83" i="33" s="1"/>
  <c r="Q84" i="33"/>
  <c r="T84" i="33" s="1"/>
  <c r="Q85" i="33"/>
  <c r="T85" i="33" s="1"/>
  <c r="Q86" i="33"/>
  <c r="T86" i="33" s="1"/>
  <c r="Q87" i="33"/>
  <c r="T87" i="33" s="1"/>
  <c r="Q88" i="33"/>
  <c r="T88" i="33" s="1"/>
  <c r="Q89" i="33"/>
  <c r="Q90" i="33"/>
  <c r="T90" i="33" s="1"/>
  <c r="Q91" i="33"/>
  <c r="T91" i="33" s="1"/>
  <c r="Q92" i="33"/>
  <c r="T92" i="33" s="1"/>
  <c r="Q93" i="33"/>
  <c r="T93" i="33" s="1"/>
  <c r="Q94" i="33"/>
  <c r="T94" i="33" s="1"/>
  <c r="Q95" i="33"/>
  <c r="T95" i="33" s="1"/>
  <c r="Q96" i="33"/>
  <c r="T96" i="33" s="1"/>
  <c r="Q97" i="33"/>
  <c r="Q98" i="33"/>
  <c r="T98" i="33" s="1"/>
  <c r="Q99" i="33"/>
  <c r="Q100" i="33"/>
  <c r="T100" i="33" s="1"/>
  <c r="Q101" i="33"/>
  <c r="T101" i="33" s="1"/>
  <c r="Q102" i="33"/>
  <c r="T102" i="33" s="1"/>
  <c r="Q103" i="33"/>
  <c r="T103" i="33" s="1"/>
  <c r="Q104" i="33"/>
  <c r="T104" i="33" s="1"/>
  <c r="Q105" i="33"/>
  <c r="T105" i="33" s="1"/>
  <c r="Q106" i="33"/>
  <c r="T106" i="33" s="1"/>
  <c r="Q107" i="33"/>
  <c r="T107" i="33" s="1"/>
  <c r="Q108" i="33"/>
  <c r="T108" i="33" s="1"/>
  <c r="X59" i="33"/>
  <c r="X60" i="33"/>
  <c r="X61" i="33"/>
  <c r="X62" i="33"/>
  <c r="X63" i="33"/>
  <c r="X64" i="33"/>
  <c r="X65" i="33"/>
  <c r="X66" i="33"/>
  <c r="X67" i="33"/>
  <c r="X68" i="33"/>
  <c r="X69" i="33"/>
  <c r="X70" i="33"/>
  <c r="X71" i="33"/>
  <c r="X72" i="33"/>
  <c r="X73" i="33"/>
  <c r="X74" i="33"/>
  <c r="X75" i="33"/>
  <c r="X76" i="33"/>
  <c r="X77" i="33"/>
  <c r="X78" i="33"/>
  <c r="X79" i="33"/>
  <c r="X80" i="33"/>
  <c r="X81" i="33"/>
  <c r="X82" i="33"/>
  <c r="X83" i="33"/>
  <c r="X84" i="33"/>
  <c r="X85" i="33"/>
  <c r="X86" i="33"/>
  <c r="X87" i="33"/>
  <c r="X88" i="33"/>
  <c r="X89" i="33"/>
  <c r="X90" i="33"/>
  <c r="X91" i="33"/>
  <c r="X92" i="33"/>
  <c r="X93" i="33"/>
  <c r="X94" i="33"/>
  <c r="X95" i="33"/>
  <c r="X96" i="33"/>
  <c r="X97" i="33"/>
  <c r="X98" i="33"/>
  <c r="X99" i="33"/>
  <c r="X100" i="33"/>
  <c r="X101" i="33"/>
  <c r="X102" i="33"/>
  <c r="X103" i="33"/>
  <c r="X104" i="33"/>
  <c r="X105" i="33"/>
  <c r="X106" i="33"/>
  <c r="X107" i="33"/>
  <c r="X108" i="33"/>
  <c r="Y59" i="33"/>
  <c r="Y60" i="33"/>
  <c r="Y61" i="33"/>
  <c r="Y62" i="33"/>
  <c r="Y63" i="33"/>
  <c r="Y64" i="33"/>
  <c r="Y65" i="33"/>
  <c r="Y66" i="33"/>
  <c r="Y67" i="33"/>
  <c r="Y68" i="33"/>
  <c r="Y69" i="33"/>
  <c r="Y70" i="33"/>
  <c r="Y71" i="33"/>
  <c r="Y72" i="33"/>
  <c r="Y73" i="33"/>
  <c r="Y74" i="33"/>
  <c r="Y75" i="33"/>
  <c r="Y76" i="33"/>
  <c r="Y77" i="33"/>
  <c r="Y78" i="33"/>
  <c r="Y79" i="33"/>
  <c r="Y80" i="33"/>
  <c r="Y81" i="33"/>
  <c r="Y82" i="33"/>
  <c r="Y83" i="33"/>
  <c r="Y84" i="33"/>
  <c r="Y85" i="33"/>
  <c r="Y86" i="33"/>
  <c r="Y87" i="33"/>
  <c r="Y88" i="33"/>
  <c r="Y89" i="33"/>
  <c r="Y90" i="33"/>
  <c r="Y91" i="33"/>
  <c r="Y92" i="33"/>
  <c r="Y93" i="33"/>
  <c r="Y94" i="33"/>
  <c r="Y95" i="33"/>
  <c r="Y96" i="33"/>
  <c r="Y97" i="33"/>
  <c r="Y98" i="33"/>
  <c r="Y99" i="33"/>
  <c r="Y100" i="33"/>
  <c r="Y101" i="33"/>
  <c r="Y102" i="33"/>
  <c r="Y103" i="33"/>
  <c r="Y104" i="33"/>
  <c r="Y105" i="33"/>
  <c r="Y106" i="33"/>
  <c r="Y107" i="33"/>
  <c r="Y108" i="33"/>
  <c r="F10" i="33"/>
  <c r="L9" i="33"/>
  <c r="L10" i="33"/>
  <c r="L11" i="33"/>
  <c r="L12" i="33"/>
  <c r="L13" i="33"/>
  <c r="L14" i="33"/>
  <c r="L15" i="33"/>
  <c r="L16" i="33"/>
  <c r="L17" i="33"/>
  <c r="L18" i="33"/>
  <c r="L19" i="33"/>
  <c r="L20" i="33"/>
  <c r="L21" i="33"/>
  <c r="L22" i="33"/>
  <c r="L23" i="33"/>
  <c r="L24" i="33"/>
  <c r="L25" i="33"/>
  <c r="L26" i="33"/>
  <c r="L27" i="33"/>
  <c r="L28" i="33"/>
  <c r="L29" i="33"/>
  <c r="L30" i="33"/>
  <c r="L31" i="33"/>
  <c r="L32" i="33"/>
  <c r="L33" i="33"/>
  <c r="L34" i="33"/>
  <c r="L35" i="33"/>
  <c r="L36" i="33"/>
  <c r="L37" i="33"/>
  <c r="L38" i="33"/>
  <c r="L39" i="33"/>
  <c r="L40" i="33"/>
  <c r="L41" i="33"/>
  <c r="L42" i="33"/>
  <c r="L43" i="33"/>
  <c r="L44" i="33"/>
  <c r="L45" i="33"/>
  <c r="L46" i="33"/>
  <c r="L47" i="33"/>
  <c r="L48" i="33"/>
  <c r="L49" i="33"/>
  <c r="L50" i="33"/>
  <c r="L51" i="33"/>
  <c r="L52" i="33"/>
  <c r="L53" i="33"/>
  <c r="L54" i="33"/>
  <c r="L55" i="33"/>
  <c r="L56" i="33"/>
  <c r="L57" i="33"/>
  <c r="L58" i="33"/>
  <c r="B14" i="32"/>
  <c r="E13" i="32"/>
  <c r="E12" i="32"/>
  <c r="P9" i="33"/>
  <c r="P10" i="33"/>
  <c r="P13" i="33"/>
  <c r="P14" i="33"/>
  <c r="P15" i="33"/>
  <c r="P16" i="33"/>
  <c r="P19" i="33"/>
  <c r="P20" i="33"/>
  <c r="P22" i="33"/>
  <c r="P23" i="33"/>
  <c r="P24" i="33"/>
  <c r="P25" i="33"/>
  <c r="P26" i="33"/>
  <c r="P27" i="33"/>
  <c r="P28" i="33"/>
  <c r="P29" i="33"/>
  <c r="P30" i="33"/>
  <c r="P31" i="33"/>
  <c r="P32" i="33"/>
  <c r="P33" i="33"/>
  <c r="P34" i="33"/>
  <c r="P35" i="33"/>
  <c r="P36" i="33"/>
  <c r="P37" i="33"/>
  <c r="P38" i="33"/>
  <c r="P39" i="33"/>
  <c r="P40" i="33"/>
  <c r="P41" i="33"/>
  <c r="P42" i="33"/>
  <c r="P43" i="33"/>
  <c r="P44" i="33"/>
  <c r="P45" i="33"/>
  <c r="P46" i="33"/>
  <c r="P47" i="33"/>
  <c r="P48" i="33"/>
  <c r="P49" i="33"/>
  <c r="P50" i="33"/>
  <c r="P51" i="33"/>
  <c r="P52" i="33"/>
  <c r="P53" i="33"/>
  <c r="P54" i="33"/>
  <c r="P55" i="33"/>
  <c r="P56" i="33"/>
  <c r="P57" i="33"/>
  <c r="P58" i="33"/>
  <c r="Y9" i="33"/>
  <c r="Y10" i="33"/>
  <c r="Y11" i="33"/>
  <c r="Y12" i="33"/>
  <c r="Y13" i="33"/>
  <c r="Y14" i="33"/>
  <c r="Y15" i="33"/>
  <c r="Y16" i="33"/>
  <c r="Y17" i="33"/>
  <c r="Y18" i="33"/>
  <c r="Y19" i="33"/>
  <c r="Y20" i="33"/>
  <c r="Y21" i="33"/>
  <c r="Y22" i="33"/>
  <c r="Y23" i="33"/>
  <c r="Y24" i="33"/>
  <c r="Y25" i="33"/>
  <c r="Y26" i="33"/>
  <c r="Y27" i="33"/>
  <c r="Y28" i="33"/>
  <c r="Y29" i="33"/>
  <c r="Y30" i="33"/>
  <c r="Y31" i="33"/>
  <c r="Y32" i="33"/>
  <c r="Y33" i="33"/>
  <c r="Y34" i="33"/>
  <c r="Y35" i="33"/>
  <c r="Y36" i="33"/>
  <c r="Y37" i="33"/>
  <c r="Y38" i="33"/>
  <c r="Y39" i="33"/>
  <c r="Y40" i="33"/>
  <c r="Y41" i="33"/>
  <c r="Y42" i="33"/>
  <c r="Y43" i="33"/>
  <c r="Y44" i="33"/>
  <c r="Y45" i="33"/>
  <c r="Y46" i="33"/>
  <c r="Y47" i="33"/>
  <c r="Y48" i="33"/>
  <c r="Y49" i="33"/>
  <c r="Y50" i="33"/>
  <c r="Y51" i="33"/>
  <c r="Y52" i="33"/>
  <c r="Y53" i="33"/>
  <c r="Y54" i="33"/>
  <c r="Y55" i="33"/>
  <c r="Y56" i="33"/>
  <c r="Y57" i="33"/>
  <c r="Y58" i="33"/>
  <c r="B11" i="32"/>
  <c r="B10" i="32"/>
  <c r="E3" i="32"/>
  <c r="E6" i="32"/>
  <c r="E7" i="32"/>
  <c r="E8" i="32"/>
  <c r="E9" i="32"/>
  <c r="E2" i="32"/>
  <c r="B5" i="32"/>
  <c r="B4" i="32"/>
  <c r="E4" i="32" s="1"/>
  <c r="Q9" i="33"/>
  <c r="T9" i="33" s="1"/>
  <c r="Q10" i="33"/>
  <c r="T10" i="33" s="1"/>
  <c r="Q12" i="33"/>
  <c r="T12" i="33" s="1"/>
  <c r="Q13" i="33"/>
  <c r="T13" i="33" s="1"/>
  <c r="Q14" i="33"/>
  <c r="T14" i="33" s="1"/>
  <c r="Q15" i="33"/>
  <c r="T15" i="33" s="1"/>
  <c r="Q16" i="33"/>
  <c r="T16" i="33" s="1"/>
  <c r="Q17" i="33"/>
  <c r="T17" i="33" s="1"/>
  <c r="Q18" i="33"/>
  <c r="T18" i="33" s="1"/>
  <c r="Q19" i="33"/>
  <c r="T19" i="33" s="1"/>
  <c r="Q20" i="33"/>
  <c r="T20" i="33" s="1"/>
  <c r="Q21" i="33"/>
  <c r="T21" i="33" s="1"/>
  <c r="Q22" i="33"/>
  <c r="T22" i="33" s="1"/>
  <c r="Q23" i="33"/>
  <c r="T23" i="33" s="1"/>
  <c r="Q24" i="33"/>
  <c r="T24" i="33" s="1"/>
  <c r="Q25" i="33"/>
  <c r="T25" i="33" s="1"/>
  <c r="Q26" i="33"/>
  <c r="T26" i="33" s="1"/>
  <c r="Q27" i="33"/>
  <c r="T27" i="33" s="1"/>
  <c r="Q28" i="33"/>
  <c r="T28" i="33" s="1"/>
  <c r="Q29" i="33"/>
  <c r="T29" i="33" s="1"/>
  <c r="Q30" i="33"/>
  <c r="T30" i="33" s="1"/>
  <c r="Q31" i="33"/>
  <c r="T31" i="33" s="1"/>
  <c r="Q32" i="33"/>
  <c r="T32" i="33" s="1"/>
  <c r="Q33" i="33"/>
  <c r="T33" i="33" s="1"/>
  <c r="Q34" i="33"/>
  <c r="T34" i="33" s="1"/>
  <c r="Q35" i="33"/>
  <c r="T35" i="33" s="1"/>
  <c r="Q36" i="33"/>
  <c r="T36" i="33" s="1"/>
  <c r="Q37" i="33"/>
  <c r="T37" i="33" s="1"/>
  <c r="Q38" i="33"/>
  <c r="T38" i="33" s="1"/>
  <c r="Q39" i="33"/>
  <c r="T39" i="33" s="1"/>
  <c r="Q40" i="33"/>
  <c r="T40" i="33" s="1"/>
  <c r="Q41" i="33"/>
  <c r="T41" i="33" s="1"/>
  <c r="Q42" i="33"/>
  <c r="T42" i="33" s="1"/>
  <c r="Q43" i="33"/>
  <c r="T43" i="33" s="1"/>
  <c r="Q44" i="33"/>
  <c r="T44" i="33" s="1"/>
  <c r="Q45" i="33"/>
  <c r="T45" i="33" s="1"/>
  <c r="Q46" i="33"/>
  <c r="T46" i="33" s="1"/>
  <c r="Q47" i="33"/>
  <c r="T47" i="33" s="1"/>
  <c r="Q48" i="33"/>
  <c r="T48" i="33" s="1"/>
  <c r="Q49" i="33"/>
  <c r="T49" i="33" s="1"/>
  <c r="Q50" i="33"/>
  <c r="T50" i="33" s="1"/>
  <c r="Q51" i="33"/>
  <c r="T51" i="33" s="1"/>
  <c r="Q52" i="33"/>
  <c r="T52" i="33" s="1"/>
  <c r="Q53" i="33"/>
  <c r="T53" i="33" s="1"/>
  <c r="Q54" i="33"/>
  <c r="T54" i="33" s="1"/>
  <c r="Q55" i="33"/>
  <c r="T55" i="33" s="1"/>
  <c r="Q56" i="33"/>
  <c r="T56" i="33" s="1"/>
  <c r="Q57" i="33"/>
  <c r="T57" i="33" s="1"/>
  <c r="Q58" i="33"/>
  <c r="T58" i="33" s="1"/>
  <c r="M9" i="33"/>
  <c r="O9" i="33" s="1"/>
  <c r="U9" i="33" s="1"/>
  <c r="M10" i="33"/>
  <c r="O10" i="33" s="1"/>
  <c r="U10" i="33" s="1"/>
  <c r="M11" i="33"/>
  <c r="M12" i="33"/>
  <c r="O12" i="33" s="1"/>
  <c r="U12" i="33" s="1"/>
  <c r="M13" i="33"/>
  <c r="O13" i="33" s="1"/>
  <c r="U13" i="33" s="1"/>
  <c r="M14" i="33"/>
  <c r="O14" i="33" s="1"/>
  <c r="U14" i="33" s="1"/>
  <c r="M15" i="33"/>
  <c r="O15" i="33" s="1"/>
  <c r="U15" i="33" s="1"/>
  <c r="M16" i="33"/>
  <c r="O16" i="33" s="1"/>
  <c r="U16" i="33" s="1"/>
  <c r="M17" i="33"/>
  <c r="O17" i="33" s="1"/>
  <c r="U17" i="33" s="1"/>
  <c r="M18" i="33"/>
  <c r="O18" i="33" s="1"/>
  <c r="U18" i="33" s="1"/>
  <c r="M19" i="33"/>
  <c r="O19" i="33" s="1"/>
  <c r="U19" i="33" s="1"/>
  <c r="M20" i="33"/>
  <c r="O20" i="33" s="1"/>
  <c r="U20" i="33" s="1"/>
  <c r="M21" i="33"/>
  <c r="O21" i="33" s="1"/>
  <c r="U21" i="33" s="1"/>
  <c r="M22" i="33"/>
  <c r="O22" i="33" s="1"/>
  <c r="U22" i="33" s="1"/>
  <c r="V22" i="33" s="1"/>
  <c r="M23" i="33"/>
  <c r="O23" i="33" s="1"/>
  <c r="U23" i="33" s="1"/>
  <c r="V23" i="33" s="1"/>
  <c r="M24" i="33"/>
  <c r="O24" i="33" s="1"/>
  <c r="U24" i="33" s="1"/>
  <c r="V24" i="33" s="1"/>
  <c r="M25" i="33"/>
  <c r="O25" i="33" s="1"/>
  <c r="U25" i="33" s="1"/>
  <c r="V25" i="33" s="1"/>
  <c r="M26" i="33"/>
  <c r="O26" i="33" s="1"/>
  <c r="U26" i="33" s="1"/>
  <c r="V26" i="33" s="1"/>
  <c r="M27" i="33"/>
  <c r="O27" i="33" s="1"/>
  <c r="U27" i="33" s="1"/>
  <c r="V27" i="33" s="1"/>
  <c r="M28" i="33"/>
  <c r="O28" i="33" s="1"/>
  <c r="U28" i="33" s="1"/>
  <c r="V28" i="33" s="1"/>
  <c r="M29" i="33"/>
  <c r="O29" i="33" s="1"/>
  <c r="U29" i="33" s="1"/>
  <c r="V29" i="33" s="1"/>
  <c r="M30" i="33"/>
  <c r="O30" i="33" s="1"/>
  <c r="U30" i="33" s="1"/>
  <c r="V30" i="33" s="1"/>
  <c r="M31" i="33"/>
  <c r="O31" i="33" s="1"/>
  <c r="U31" i="33" s="1"/>
  <c r="V31" i="33" s="1"/>
  <c r="M32" i="33"/>
  <c r="O32" i="33" s="1"/>
  <c r="U32" i="33" s="1"/>
  <c r="V32" i="33" s="1"/>
  <c r="M33" i="33"/>
  <c r="O33" i="33" s="1"/>
  <c r="U33" i="33" s="1"/>
  <c r="V33" i="33" s="1"/>
  <c r="M34" i="33"/>
  <c r="O34" i="33" s="1"/>
  <c r="U34" i="33" s="1"/>
  <c r="V34" i="33" s="1"/>
  <c r="M35" i="33"/>
  <c r="O35" i="33" s="1"/>
  <c r="U35" i="33" s="1"/>
  <c r="V35" i="33" s="1"/>
  <c r="M36" i="33"/>
  <c r="O36" i="33" s="1"/>
  <c r="U36" i="33" s="1"/>
  <c r="V36" i="33" s="1"/>
  <c r="M37" i="33"/>
  <c r="O37" i="33" s="1"/>
  <c r="U37" i="33" s="1"/>
  <c r="V37" i="33" s="1"/>
  <c r="M38" i="33"/>
  <c r="O38" i="33" s="1"/>
  <c r="U38" i="33" s="1"/>
  <c r="V38" i="33" s="1"/>
  <c r="M39" i="33"/>
  <c r="O39" i="33" s="1"/>
  <c r="U39" i="33" s="1"/>
  <c r="V39" i="33" s="1"/>
  <c r="M40" i="33"/>
  <c r="O40" i="33" s="1"/>
  <c r="U40" i="33" s="1"/>
  <c r="V40" i="33" s="1"/>
  <c r="M41" i="33"/>
  <c r="O41" i="33" s="1"/>
  <c r="U41" i="33" s="1"/>
  <c r="V41" i="33" s="1"/>
  <c r="M42" i="33"/>
  <c r="O42" i="33" s="1"/>
  <c r="U42" i="33" s="1"/>
  <c r="V42" i="33" s="1"/>
  <c r="M43" i="33"/>
  <c r="O43" i="33" s="1"/>
  <c r="U43" i="33" s="1"/>
  <c r="V43" i="33" s="1"/>
  <c r="M44" i="33"/>
  <c r="O44" i="33" s="1"/>
  <c r="U44" i="33" s="1"/>
  <c r="V44" i="33" s="1"/>
  <c r="M45" i="33"/>
  <c r="O45" i="33" s="1"/>
  <c r="U45" i="33" s="1"/>
  <c r="V45" i="33" s="1"/>
  <c r="M46" i="33"/>
  <c r="O46" i="33" s="1"/>
  <c r="U46" i="33" s="1"/>
  <c r="V46" i="33" s="1"/>
  <c r="M47" i="33"/>
  <c r="O47" i="33" s="1"/>
  <c r="U47" i="33" s="1"/>
  <c r="V47" i="33" s="1"/>
  <c r="M48" i="33"/>
  <c r="O48" i="33" s="1"/>
  <c r="U48" i="33" s="1"/>
  <c r="V48" i="33" s="1"/>
  <c r="M49" i="33"/>
  <c r="O49" i="33" s="1"/>
  <c r="U49" i="33" s="1"/>
  <c r="V49" i="33" s="1"/>
  <c r="M50" i="33"/>
  <c r="O50" i="33" s="1"/>
  <c r="U50" i="33" s="1"/>
  <c r="V50" i="33" s="1"/>
  <c r="M51" i="33"/>
  <c r="O51" i="33" s="1"/>
  <c r="U51" i="33" s="1"/>
  <c r="V51" i="33" s="1"/>
  <c r="M52" i="33"/>
  <c r="O52" i="33" s="1"/>
  <c r="U52" i="33" s="1"/>
  <c r="V52" i="33" s="1"/>
  <c r="M53" i="33"/>
  <c r="O53" i="33" s="1"/>
  <c r="U53" i="33" s="1"/>
  <c r="V53" i="33" s="1"/>
  <c r="M54" i="33"/>
  <c r="O54" i="33" s="1"/>
  <c r="U54" i="33" s="1"/>
  <c r="V54" i="33" s="1"/>
  <c r="M55" i="33"/>
  <c r="O55" i="33" s="1"/>
  <c r="U55" i="33" s="1"/>
  <c r="V55" i="33" s="1"/>
  <c r="M56" i="33"/>
  <c r="O56" i="33" s="1"/>
  <c r="U56" i="33" s="1"/>
  <c r="V56" i="33" s="1"/>
  <c r="M57" i="33"/>
  <c r="O57" i="33" s="1"/>
  <c r="U57" i="33" s="1"/>
  <c r="V57" i="33" s="1"/>
  <c r="M58" i="33"/>
  <c r="O58" i="33" s="1"/>
  <c r="U58" i="33" s="1"/>
  <c r="V58" i="33" s="1"/>
  <c r="I5" i="33"/>
  <c r="S84" i="33" l="1"/>
  <c r="S64" i="33"/>
  <c r="S62" i="33"/>
  <c r="S91" i="33"/>
  <c r="S83" i="33"/>
  <c r="S75" i="33"/>
  <c r="S99" i="33"/>
  <c r="S67" i="33"/>
  <c r="S59" i="33"/>
  <c r="T62" i="33"/>
  <c r="S74" i="33"/>
  <c r="S107" i="33"/>
  <c r="S101" i="33"/>
  <c r="S93" i="33"/>
  <c r="T99" i="33"/>
  <c r="S96" i="33"/>
  <c r="S92" i="33"/>
  <c r="S72" i="33"/>
  <c r="S80" i="33"/>
  <c r="S88" i="33"/>
  <c r="S97" i="33"/>
  <c r="S89" i="33"/>
  <c r="S65" i="33"/>
  <c r="S102" i="33"/>
  <c r="S94" i="33"/>
  <c r="S86" i="33"/>
  <c r="S78" i="33"/>
  <c r="S70" i="33"/>
  <c r="S106" i="33"/>
  <c r="S108" i="33"/>
  <c r="S100" i="33"/>
  <c r="S76" i="33"/>
  <c r="S68" i="33"/>
  <c r="S60" i="33"/>
  <c r="S104" i="33"/>
  <c r="S82" i="33"/>
  <c r="S98" i="33"/>
  <c r="T89" i="33"/>
  <c r="S105" i="33"/>
  <c r="S73" i="33"/>
  <c r="S85" i="33"/>
  <c r="S77" i="33"/>
  <c r="S69" i="33"/>
  <c r="S61" i="33"/>
  <c r="T97" i="33"/>
  <c r="T65" i="33"/>
  <c r="S81" i="33"/>
  <c r="S90" i="33"/>
  <c r="S66" i="33"/>
  <c r="S103" i="33"/>
  <c r="S95" i="33"/>
  <c r="S87" i="33"/>
  <c r="S79" i="33"/>
  <c r="S71" i="33"/>
  <c r="S63" i="33"/>
  <c r="O11" i="33"/>
  <c r="U11" i="33" s="1"/>
  <c r="P12" i="33"/>
  <c r="S12" i="33" s="1"/>
  <c r="V20" i="33"/>
  <c r="E10" i="32"/>
  <c r="E11" i="32"/>
  <c r="P21" i="33"/>
  <c r="S21" i="33" s="1"/>
  <c r="E14" i="32"/>
  <c r="V16" i="33"/>
  <c r="V19" i="33"/>
  <c r="V17" i="33"/>
  <c r="V10" i="33"/>
  <c r="P11" i="33"/>
  <c r="P18" i="33"/>
  <c r="S18" i="33" s="1"/>
  <c r="P17" i="33"/>
  <c r="S17" i="33" s="1"/>
  <c r="V15" i="33"/>
  <c r="V14" i="33"/>
  <c r="Q11" i="33"/>
  <c r="T11" i="33" s="1"/>
  <c r="E5" i="32"/>
  <c r="V9" i="33" s="1"/>
  <c r="S55" i="33"/>
  <c r="S47" i="33"/>
  <c r="S39" i="33"/>
  <c r="S31" i="33"/>
  <c r="S23" i="33"/>
  <c r="S14" i="33"/>
  <c r="S53" i="33"/>
  <c r="S45" i="33"/>
  <c r="S37" i="33"/>
  <c r="S29" i="33"/>
  <c r="S13" i="33"/>
  <c r="S52" i="33"/>
  <c r="S44" i="33"/>
  <c r="S36" i="33"/>
  <c r="S28" i="33"/>
  <c r="S20" i="33"/>
  <c r="S54" i="33"/>
  <c r="S46" i="33"/>
  <c r="S38" i="33"/>
  <c r="S30" i="33"/>
  <c r="S22" i="33"/>
  <c r="S51" i="33"/>
  <c r="S43" i="33"/>
  <c r="S35" i="33"/>
  <c r="S27" i="33"/>
  <c r="S19" i="33"/>
  <c r="S58" i="33"/>
  <c r="S50" i="33"/>
  <c r="S42" i="33"/>
  <c r="S34" i="33"/>
  <c r="S26" i="33"/>
  <c r="S10" i="33"/>
  <c r="S57" i="33"/>
  <c r="S49" i="33"/>
  <c r="S41" i="33"/>
  <c r="S33" i="33"/>
  <c r="S25" i="33"/>
  <c r="S9" i="33"/>
  <c r="S56" i="33"/>
  <c r="S48" i="33"/>
  <c r="S40" i="33"/>
  <c r="S32" i="33"/>
  <c r="S24" i="33"/>
  <c r="S16" i="33"/>
  <c r="S15" i="33"/>
  <c r="X9" i="33"/>
  <c r="X10" i="33"/>
  <c r="X11" i="33"/>
  <c r="X12" i="33"/>
  <c r="X13" i="33"/>
  <c r="X14" i="33"/>
  <c r="X15" i="33"/>
  <c r="X16" i="33"/>
  <c r="X17" i="33"/>
  <c r="X18" i="33"/>
  <c r="X19" i="33"/>
  <c r="X20" i="33"/>
  <c r="X21" i="33"/>
  <c r="X22" i="33"/>
  <c r="X23" i="33"/>
  <c r="X24" i="33"/>
  <c r="X25" i="33"/>
  <c r="X26" i="33"/>
  <c r="X27" i="33"/>
  <c r="X28" i="33"/>
  <c r="X29" i="33"/>
  <c r="X30" i="33"/>
  <c r="X31" i="33"/>
  <c r="X32" i="33"/>
  <c r="X33" i="33"/>
  <c r="X34" i="33"/>
  <c r="X35" i="33"/>
  <c r="X36" i="33"/>
  <c r="X37" i="33"/>
  <c r="X38" i="33"/>
  <c r="X39" i="33"/>
  <c r="X40" i="33"/>
  <c r="X41" i="33"/>
  <c r="X42" i="33"/>
  <c r="X43" i="33"/>
  <c r="X44" i="33"/>
  <c r="X45" i="33"/>
  <c r="X46" i="33"/>
  <c r="X47" i="33"/>
  <c r="X48" i="33"/>
  <c r="X49" i="33"/>
  <c r="X50" i="33"/>
  <c r="X51" i="33"/>
  <c r="X52" i="33"/>
  <c r="X53" i="33"/>
  <c r="X54" i="33"/>
  <c r="X55" i="33"/>
  <c r="X56" i="33"/>
  <c r="X57" i="33"/>
  <c r="X58" i="33"/>
  <c r="F17" i="33"/>
  <c r="F18" i="33"/>
  <c r="F19" i="33"/>
  <c r="F20" i="33"/>
  <c r="F21" i="33"/>
  <c r="F22" i="33"/>
  <c r="F23" i="33"/>
  <c r="F24" i="33"/>
  <c r="F25" i="33"/>
  <c r="F26" i="33"/>
  <c r="F27" i="33"/>
  <c r="F28" i="33"/>
  <c r="F29" i="33"/>
  <c r="F30" i="33"/>
  <c r="F31" i="33"/>
  <c r="F32" i="33"/>
  <c r="F33" i="33"/>
  <c r="F34" i="33"/>
  <c r="F35" i="33"/>
  <c r="F36" i="33"/>
  <c r="F37" i="33"/>
  <c r="F38" i="33"/>
  <c r="F39" i="33"/>
  <c r="F40" i="33"/>
  <c r="F41" i="33"/>
  <c r="F42" i="33"/>
  <c r="F43" i="33"/>
  <c r="F44" i="33"/>
  <c r="F45" i="33"/>
  <c r="F46" i="33"/>
  <c r="F47" i="33"/>
  <c r="F48" i="33"/>
  <c r="F49" i="33"/>
  <c r="F50" i="33"/>
  <c r="F51" i="33"/>
  <c r="F52" i="33"/>
  <c r="F53" i="33"/>
  <c r="F54" i="33"/>
  <c r="F55" i="33"/>
  <c r="F56" i="33"/>
  <c r="F57" i="33"/>
  <c r="F58" i="33"/>
  <c r="F16" i="33"/>
  <c r="V18" i="33" l="1"/>
  <c r="V21" i="33"/>
  <c r="V13" i="33"/>
  <c r="V12" i="33"/>
  <c r="S11" i="33"/>
  <c r="D5" i="33" s="1"/>
  <c r="V11" i="33"/>
  <c r="C5" i="33"/>
  <c r="F15" i="33"/>
  <c r="F14" i="33"/>
  <c r="F11" i="33"/>
  <c r="F12" i="33"/>
  <c r="F13" i="33"/>
  <c r="F9" i="33"/>
  <c r="H5" i="33"/>
  <c r="D13" i="15"/>
  <c r="J13" i="15"/>
  <c r="K13" i="15"/>
  <c r="M13" i="15" s="1"/>
  <c r="N13" i="15" s="1"/>
  <c r="D11" i="15"/>
  <c r="D12" i="15"/>
  <c r="J12" i="15"/>
  <c r="J11" i="15"/>
  <c r="K12" i="15"/>
  <c r="M12" i="15" s="1"/>
  <c r="N12" i="15" s="1"/>
  <c r="O12" i="15" s="1"/>
  <c r="K11" i="15"/>
  <c r="M11" i="15" s="1"/>
  <c r="N11" i="15" s="1"/>
  <c r="O11" i="15" s="1"/>
  <c r="F5" i="33" l="1"/>
  <c r="G5" i="33"/>
  <c r="O13" i="15"/>
  <c r="A2" i="24"/>
  <c r="C2" i="24" s="1"/>
  <c r="B5" i="24"/>
  <c r="B6" i="24" s="1"/>
  <c r="A6" i="24" s="1"/>
  <c r="C6" i="24" s="1"/>
  <c r="B4" i="24"/>
  <c r="A4" i="24" s="1"/>
  <c r="C4" i="24" s="1"/>
  <c r="B3" i="24"/>
  <c r="A3" i="24" s="1"/>
  <c r="C3" i="24" s="1"/>
  <c r="B5" i="33" l="1"/>
  <c r="E5" i="33"/>
  <c r="B7" i="24"/>
  <c r="A7" i="24" s="1"/>
  <c r="C7" i="24" s="1"/>
  <c r="A5" i="24"/>
  <c r="B8" i="24"/>
  <c r="B10" i="24" l="1"/>
  <c r="A10" i="24" s="1"/>
  <c r="C10" i="24" s="1"/>
  <c r="B9" i="24"/>
  <c r="A9" i="24" s="1"/>
  <c r="C9" i="24" s="1"/>
  <c r="A8" i="24"/>
  <c r="C8" i="24" s="1"/>
  <c r="B11" i="24"/>
  <c r="C5" i="24"/>
  <c r="B14" i="24" l="1"/>
  <c r="B13" i="24"/>
  <c r="A13" i="24" s="1"/>
  <c r="C13" i="24" s="1"/>
  <c r="B12" i="24"/>
  <c r="A12" i="24" s="1"/>
  <c r="C12" i="24" s="1"/>
  <c r="A11" i="24"/>
  <c r="C11" i="24" l="1"/>
  <c r="B17" i="24"/>
  <c r="B16" i="24"/>
  <c r="A16" i="24" s="1"/>
  <c r="C16" i="24" s="1"/>
  <c r="B15" i="24"/>
  <c r="A15" i="24" s="1"/>
  <c r="C15" i="24" s="1"/>
  <c r="A14" i="24"/>
  <c r="C14" i="24" l="1"/>
  <c r="B18" i="24"/>
  <c r="A18" i="24" s="1"/>
  <c r="C18" i="24" s="1"/>
  <c r="A17" i="24"/>
  <c r="C17" i="24" s="1"/>
  <c r="B20" i="24"/>
  <c r="B19" i="24"/>
  <c r="A19" i="24" s="1"/>
  <c r="C19" i="24" s="1"/>
  <c r="B23" i="24" l="1"/>
  <c r="B22" i="24"/>
  <c r="A22" i="24" s="1"/>
  <c r="C22" i="24" s="1"/>
  <c r="A20" i="24"/>
  <c r="C20" i="24" s="1"/>
  <c r="B21" i="24"/>
  <c r="A21" i="24" s="1"/>
  <c r="C21" i="24" s="1"/>
  <c r="B24" i="24" l="1"/>
  <c r="A24" i="24" s="1"/>
  <c r="C24" i="24" s="1"/>
  <c r="A23" i="24"/>
  <c r="C23" i="24" s="1"/>
  <c r="B26" i="24"/>
  <c r="B25" i="24"/>
  <c r="A25" i="24" s="1"/>
  <c r="C25" i="24" s="1"/>
  <c r="B28" i="24" l="1"/>
  <c r="A28" i="24" s="1"/>
  <c r="C28" i="24" s="1"/>
  <c r="B29" i="24"/>
  <c r="B27" i="24"/>
  <c r="A27" i="24" s="1"/>
  <c r="C27" i="24" s="1"/>
  <c r="A26" i="24"/>
  <c r="C26" i="24" s="1"/>
  <c r="A29" i="24" l="1"/>
  <c r="C29" i="24" s="1"/>
  <c r="B30" i="24"/>
  <c r="A30" i="24" s="1"/>
  <c r="C30" i="24" s="1"/>
  <c r="B31" i="24"/>
  <c r="A31" i="24" s="1"/>
  <c r="C31" i="24" s="1"/>
  <c r="I2" i="2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Nicole Hack</author>
    <author>Raj Bhandal</author>
  </authors>
  <commentList>
    <comment ref="K8" authorId="0" shapeId="0" xr:uid="{2A50D1A8-8998-404D-9DFB-B75517DC8677}">
      <text>
        <r>
          <rPr>
            <sz val="9"/>
            <color indexed="81"/>
            <rFont val="Tahoma"/>
            <family val="2"/>
          </rPr>
          <t xml:space="preserve">The date format you enter for the start date must be aligned with your system regional settings. </t>
        </r>
      </text>
    </comment>
    <comment ref="R8" authorId="1" shapeId="0" xr:uid="{A317DE73-8523-4091-B8C8-0F406EFA7DC6}">
      <text>
        <r>
          <rPr>
            <b/>
            <sz val="9"/>
            <color indexed="81"/>
            <rFont val="Tahoma"/>
            <family val="2"/>
          </rPr>
          <t>Must be greater than minimum stipend amount if entered.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tc={FA4DA1E5-934F-4F0D-A3F8-F058346A6F7A}</author>
    <author>tc={237662DB-EB5F-4AFC-B3C3-16BE1A1D4A3F}</author>
    <author>tc={92D5D6AE-46C6-4393-A0B0-66FE44361D9B}</author>
    <author>tc={73C9DB09-A1FC-4950-80F6-30983D02C27C}</author>
    <author>tc={880DC176-6D18-404E-9091-45A345B53E79}</author>
    <author>tc={43B2639B-10D5-4501-B4FE-5DE2B4A9342B}</author>
    <author>tc={85211B15-C7E8-4BB2-B387-A1802DF208B1}</author>
    <author>tc={6FFCA8AD-595A-47E7-949C-291518E3C7C4}</author>
  </authors>
  <commentList>
    <comment ref="F10" authorId="0" shapeId="0" xr:uid="{FA4DA1E5-934F-4F0D-A3F8-F058346A6F7A}">
      <text>
        <t>[Threaded comment]
Your version of Excel allows you to read this threaded comment; however, any edits to it will get removed if the file is opened in a newer version of Excel. Learn more: https://go.microsoft.com/fwlink/?linkid=870924
Comment:
    Ideally this would be a drop down</t>
      </text>
    </comment>
    <comment ref="G10" authorId="1" shapeId="0" xr:uid="{237662DB-EB5F-4AFC-B3C3-16BE1A1D4A3F}">
      <text>
        <t>[Threaded comment]
Your version of Excel allows you to read this threaded comment; however, any edits to it will get removed if the file is opened in a newer version of Excel. Learn more: https://go.microsoft.com/fwlink/?linkid=870924
Comment:
    Ideally this would be a drop down and if it could populate based on column G, even better!!!</t>
      </text>
    </comment>
    <comment ref="H10" authorId="2" shapeId="0" xr:uid="{92D5D6AE-46C6-4393-A0B0-66FE44361D9B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This refers to the various flavours: regular, fellowship, discount, Pathways.....
Reply:
    This is the funding model
</t>
      </text>
    </comment>
    <comment ref="I10" authorId="3" shapeId="0" xr:uid="{73C9DB09-A1FC-4950-80F6-30983D02C27C}">
      <text>
        <t>[Threaded comment]
Your version of Excel allows you to read this threaded comment; however, any edits to it will get removed if the file is opened in a newer version of Excel. Learn more: https://go.microsoft.com/fwlink/?linkid=870924
Comment:
    Ideally this would be a drop down with 4, 5 or 6 month options</t>
      </text>
    </comment>
    <comment ref="J10" authorId="4" shapeId="0" xr:uid="{880DC176-6D18-404E-9091-45A345B53E79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Should be fre text but a $b amount
</t>
      </text>
    </comment>
    <comment ref="K10" authorId="5" shapeId="0" xr:uid="{43B2639B-10D5-4501-B4FE-5DE2B4A9342B}">
      <text>
        <t>[Threaded comment]
Your version of Excel allows you to read this threaded comment; however, any edits to it will get removed if the file is opened in a newer version of Excel. Learn more: https://go.microsoft.com/fwlink/?linkid=870924
Comment:
    This would auto-populate based on column I
Reply:
    $7,000, $10,000...</t>
      </text>
    </comment>
    <comment ref="N10" authorId="6" shapeId="0" xr:uid="{85211B15-C7E8-4BB2-B387-A1802DF208B1}">
      <text>
        <t>[Threaded comment]
Your version of Excel allows you to read this threaded comment; however, any edits to it will get removed if the file is opened in a newer version of Excel. Learn more: https://go.microsoft.com/fwlink/?linkid=870924
Comment:
    = (column L + M +Mitacs amount for  column I) x column H</t>
      </text>
    </comment>
    <comment ref="M11" authorId="7" shapeId="0" xr:uid="{6FFCA8AD-595A-47E7-949C-291518E3C7C4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M+L + mitacs contribution based on internship type
Reply:
    *base partner contribution and addition contributions
</t>
      </text>
    </comment>
  </commentList>
</comments>
</file>

<file path=xl/sharedStrings.xml><?xml version="1.0" encoding="utf-8"?>
<sst xmlns="http://schemas.openxmlformats.org/spreadsheetml/2006/main" count="232" uniqueCount="188">
  <si>
    <t>Internship Type</t>
  </si>
  <si>
    <t>Total Award Amount</t>
  </si>
  <si>
    <t>Base Partner Contribution Amount</t>
  </si>
  <si>
    <t>Minimum Stipend</t>
  </si>
  <si>
    <t>Mitacs Contribution</t>
  </si>
  <si>
    <t>Comments</t>
  </si>
  <si>
    <t>AKA</t>
  </si>
  <si>
    <t>Internship Type - Fr</t>
  </si>
  <si>
    <t>Intern Degree</t>
  </si>
  <si>
    <t>$10,000 Standard Award</t>
  </si>
  <si>
    <t xml:space="preserve">$10,000 Award </t>
  </si>
  <si>
    <t>10 000$ - Subvention standard</t>
  </si>
  <si>
    <t>College</t>
  </si>
  <si>
    <t>$15,000 Standard Award</t>
  </si>
  <si>
    <t>$15,000 Award</t>
  </si>
  <si>
    <t>15 000$ - Subvention standard</t>
  </si>
  <si>
    <t>Undergraduate</t>
  </si>
  <si>
    <t>$13,333 Cluster Award</t>
  </si>
  <si>
    <t>every 3rd IU is 7,333.34</t>
  </si>
  <si>
    <t>$13,333.33 Award (Cluster Funding)</t>
  </si>
  <si>
    <t>13 333$ - Grappe</t>
  </si>
  <si>
    <t>Master’s</t>
  </si>
  <si>
    <t>$13,333 Masters &amp; PhD Fellowship Award</t>
  </si>
  <si>
    <t>$13,333.33 Master’s &amp; PhD fellowship</t>
  </si>
  <si>
    <t>13 333$ - Bourse de maîtrise ou doctorat</t>
  </si>
  <si>
    <t>PhD</t>
  </si>
  <si>
    <t>$15,000 MOU Co-Funded (FRQSC)</t>
  </si>
  <si>
    <t>$15,000 MOU Co-funded (FQRSC)</t>
  </si>
  <si>
    <t>15 000$ - Accord de co-financement (FRQSC)</t>
  </si>
  <si>
    <t>Postdoc</t>
  </si>
  <si>
    <t>$15,000 MOU Co-Funded (Other)</t>
  </si>
  <si>
    <t xml:space="preserve">$15,000 MOU Co-funded </t>
  </si>
  <si>
    <t>15 000$ - Accord de co-financement (Autre)</t>
  </si>
  <si>
    <t>Other University Program</t>
  </si>
  <si>
    <t>$10,000 Indigenous Pathways</t>
  </si>
  <si>
    <t>$10,000 Pathways Award</t>
  </si>
  <si>
    <t>10 000$ - Parcours Autochtone</t>
  </si>
  <si>
    <t>Recent Graduate - College</t>
  </si>
  <si>
    <t>$15,000 Indigenous Pathways</t>
  </si>
  <si>
    <t>$15,000 Pathways Award</t>
  </si>
  <si>
    <t>15 000$ - Parcours Autochtone</t>
  </si>
  <si>
    <t>Recent Graduate - Undergraduate</t>
  </si>
  <si>
    <t>$13,333 (Cluster)  Indigenous Pathways</t>
  </si>
  <si>
    <t xml:space="preserve">every 3rd IU is 9,583.34 </t>
  </si>
  <si>
    <t>$13,333 Pathways Award (Cluster funding)</t>
  </si>
  <si>
    <t>13 333$ (Grappe) - Parcours Autochtone</t>
  </si>
  <si>
    <t>Recent Graduate - Master's</t>
  </si>
  <si>
    <t>$13,333 (Master’s &amp; PhD Fellowship) Indigenous Pathways</t>
  </si>
  <si>
    <t>every 3rd IU is 9,583.34</t>
  </si>
  <si>
    <t>$13,333.33 Pathways – Master’s &amp; PhD fellowship</t>
  </si>
  <si>
    <t>13 333$ (Bourse MSc et PhD) - Parcours Autochtone</t>
  </si>
  <si>
    <t>Recent Graduate - PhD</t>
  </si>
  <si>
    <t>$15,000 - QC - MEIE (funding through partner)</t>
  </si>
  <si>
    <t>$15,000 - QC - MEIE (financement via partenaire)</t>
  </si>
  <si>
    <t>Recent Graduate - Other University Program</t>
  </si>
  <si>
    <t>$10,000 - QC - MEIE (funding through partner)</t>
  </si>
  <si>
    <t>$10,000 - QC - MEIE (financement via partenaire)</t>
  </si>
  <si>
    <t>$13,333 - QC - MEIE (funding through partner)</t>
  </si>
  <si>
    <t>every 3rd IU is 3,333.34</t>
  </si>
  <si>
    <t>$13,333 - QC - MEIE (financement via partenaire)</t>
  </si>
  <si>
    <t>$20,000 Standard Award PDF</t>
  </si>
  <si>
    <t>$20,000 Award</t>
  </si>
  <si>
    <t>20 000$ - Subvention standard PDF</t>
  </si>
  <si>
    <t>$15,000 MOU Co-funded (Health Research BC)</t>
  </si>
  <si>
    <t>Michael Smith Foundation for Health Research</t>
  </si>
  <si>
    <r>
      <t>15 000</t>
    </r>
    <r>
      <rPr>
        <u/>
        <sz val="11"/>
        <color theme="1"/>
        <rFont val="Calibri"/>
        <family val="2"/>
        <scheme val="minor"/>
      </rPr>
      <t>$ - Accord</t>
    </r>
    <r>
      <rPr>
        <sz val="11"/>
        <color theme="1"/>
        <rFont val="Calibri"/>
        <family val="2"/>
        <scheme val="minor"/>
      </rPr>
      <t xml:space="preserve"> de co-financement (HRBC)</t>
    </r>
  </si>
  <si>
    <t>$15,000 MOU Co-funded (National Bank - UQTR)</t>
  </si>
  <si>
    <t>Fonds innovation Banque Nationale – UQTR</t>
  </si>
  <si>
    <t>15 000$ - Accord de co-financement (Banque Nationale du Canada- UQTR)</t>
  </si>
  <si>
    <t>$20,000 Indigenous Pathways PDF</t>
  </si>
  <si>
    <t>$20,000 Pathways Award</t>
  </si>
  <si>
    <t>20 000$ - Parcours Autochtone PDF</t>
  </si>
  <si>
    <t>$20,000 Co-Funded (NRC)</t>
  </si>
  <si>
    <t>20 000$ - Co-financement (NRC)</t>
  </si>
  <si>
    <t>$20,000  MOU Co-funded (Health Research BC)</t>
  </si>
  <si>
    <t>$20,000 MOU Co-funded (Health Research BC)</t>
  </si>
  <si>
    <t>20 000$ - Accord de co-financement (HRBC)</t>
  </si>
  <si>
    <t>Instructions</t>
  </si>
  <si>
    <t xml:space="preserve">Step 1 </t>
  </si>
  <si>
    <t>a.</t>
  </si>
  <si>
    <t>Navigate to the "STEP 1 - Partners &amp; Supervisors" tab in this excel sheet</t>
  </si>
  <si>
    <t>b.</t>
  </si>
  <si>
    <t>Enter in all partners and academic supervisors</t>
  </si>
  <si>
    <t>Step 2</t>
  </si>
  <si>
    <t>Navigate to the "STEP 2 - Budget Details" tab in this excel sheet</t>
  </si>
  <si>
    <t>Enter in all internship units that are planned for the project and associated details as prompted</t>
  </si>
  <si>
    <t>Step 3</t>
  </si>
  <si>
    <t>Navigate to the "STEP 3 - Verify with Proposal" tab in this excel sheet</t>
  </si>
  <si>
    <t>Click on the "Refresh All" icon on the Data menu to apply changes.</t>
  </si>
  <si>
    <t>Cross refrence the generated visualizaton with section 1.1 in the Accelerate Research Proposal</t>
  </si>
  <si>
    <t>c.</t>
  </si>
  <si>
    <t>*Optional. You may copy and paste the visual from this excel sheet to replace the content in 1.1 when final</t>
  </si>
  <si>
    <t>Appendix A</t>
  </si>
  <si>
    <t xml:space="preserve">Navigate to the "Appendix A - Invoicing Summary" tab in this excel sheet to see a breakdown of invoicing </t>
  </si>
  <si>
    <t>Project Title</t>
  </si>
  <si>
    <t xml:space="preserve">Add a partner by entering their title in the next empty cell in this table </t>
  </si>
  <si>
    <t xml:space="preserve">Add an academic supervisor by entering their name and institution in the next empty cell in this table </t>
  </si>
  <si>
    <t>Partner Name</t>
  </si>
  <si>
    <t>Academic Supervisor and Co-Supervisor Name(s)</t>
  </si>
  <si>
    <t>Academic Institution Name</t>
  </si>
  <si>
    <t>Accelerate Budget</t>
  </si>
  <si>
    <t>Summary</t>
  </si>
  <si>
    <t>Total Award</t>
  </si>
  <si>
    <t>Stipend</t>
  </si>
  <si>
    <t>Research Expenses</t>
  </si>
  <si>
    <t>Partner(s) Contribution</t>
  </si>
  <si>
    <t>Number of Interns</t>
  </si>
  <si>
    <t>Number of IUs</t>
  </si>
  <si>
    <t>Project Start Date</t>
  </si>
  <si>
    <t>Intern Full Name</t>
  </si>
  <si>
    <t>Academic Supervisor 
(Account Holder)</t>
  </si>
  <si>
    <t>Co-supervisor</t>
  </si>
  <si>
    <t>Number of Internship units (IUs)</t>
  </si>
  <si>
    <t>Internship Length (months)</t>
  </si>
  <si>
    <t>Estimated Start Date</t>
  </si>
  <si>
    <t>Estimated End Date</t>
  </si>
  <si>
    <t>Base Partner Contribution (per/IU)</t>
  </si>
  <si>
    <t>Additional Partner Contribution (per/IU)</t>
  </si>
  <si>
    <t>Total Partner Contribution (per/IU)</t>
  </si>
  <si>
    <t>Total Award (per/IU)</t>
  </si>
  <si>
    <t xml:space="preserve">Minimum Stipend (per/IU) </t>
  </si>
  <si>
    <t>Stipend Override</t>
  </si>
  <si>
    <t>Research Expenses (per/IU)</t>
  </si>
  <si>
    <t>Total Stipend</t>
  </si>
  <si>
    <t>Total Partner Contribution</t>
  </si>
  <si>
    <t>Total Award (incl. Mitacs provided funds)</t>
  </si>
  <si>
    <r>
      <t xml:space="preserve">Notes 
</t>
    </r>
    <r>
      <rPr>
        <sz val="10"/>
        <color theme="1"/>
        <rFont val="Calibri"/>
        <family val="2"/>
        <scheme val="minor"/>
      </rPr>
      <t>(Please provide details if there will be gaps in internships, if the top-ups amounts differ for each internship unit, etc)</t>
    </r>
  </si>
  <si>
    <t>Is Blank?</t>
  </si>
  <si>
    <t>(Multiple Items)</t>
  </si>
  <si>
    <t xml:space="preserve">&lt;--Ensure “No” is selected after information is inputted to Step 2 to ensure blank rows do not distort the visualization of the project schedule. </t>
  </si>
  <si>
    <t>Start Date</t>
  </si>
  <si>
    <t>Sum of Duration (days)</t>
  </si>
  <si>
    <t>Column Labels</t>
  </si>
  <si>
    <t>(blank)</t>
  </si>
  <si>
    <t>Grand Total</t>
  </si>
  <si>
    <t>Sum of Total Partner Contribution</t>
  </si>
  <si>
    <t>Accelerate Budget and Invoice Schedule</t>
  </si>
  <si>
    <t>Number of Ius</t>
  </si>
  <si>
    <t xml:space="preserve"> </t>
  </si>
  <si>
    <t xml:space="preserve">Section 1: Breakdown of Internships </t>
  </si>
  <si>
    <r>
      <t xml:space="preserve">Academic Supervisor 
(Account Holder)
</t>
    </r>
    <r>
      <rPr>
        <sz val="10"/>
        <color theme="1"/>
        <rFont val="Calibri"/>
        <family val="2"/>
        <scheme val="minor"/>
      </rPr>
      <t>Who is the main driver on the project?</t>
    </r>
  </si>
  <si>
    <r>
      <t xml:space="preserve">Co-supervisor
</t>
    </r>
    <r>
      <rPr>
        <sz val="10"/>
        <color theme="1"/>
        <rFont val="Calibri"/>
        <family val="2"/>
        <scheme val="minor"/>
      </rPr>
      <t>Who is going to support the project?</t>
    </r>
  </si>
  <si>
    <t>Academic Institution Name2</t>
  </si>
  <si>
    <r>
      <t xml:space="preserve">Partner Name
</t>
    </r>
    <r>
      <rPr>
        <sz val="10"/>
        <color theme="1"/>
        <rFont val="Calibri"/>
        <family val="2"/>
        <scheme val="minor"/>
      </rPr>
      <t>Who is contributing funds to this internship?</t>
    </r>
  </si>
  <si>
    <t>Number of Internships</t>
  </si>
  <si>
    <r>
      <t xml:space="preserve">Internship Length (months)
</t>
    </r>
    <r>
      <rPr>
        <sz val="10"/>
        <color theme="1"/>
        <rFont val="Calibri"/>
        <family val="2"/>
        <scheme val="minor"/>
      </rPr>
      <t>How long will the internship(s) be?</t>
    </r>
  </si>
  <si>
    <r>
      <t xml:space="preserve">Stipend 
(per internship)
</t>
    </r>
    <r>
      <rPr>
        <sz val="10"/>
        <color theme="1"/>
        <rFont val="Calibri"/>
        <family val="2"/>
        <scheme val="minor"/>
      </rPr>
      <t>How much is the intern being paid?</t>
    </r>
  </si>
  <si>
    <r>
      <t xml:space="preserve">Base Partner Contribution
</t>
    </r>
    <r>
      <rPr>
        <sz val="10"/>
        <color theme="1"/>
        <rFont val="Calibri"/>
        <family val="2"/>
        <scheme val="minor"/>
      </rPr>
      <t>Based on internship type</t>
    </r>
  </si>
  <si>
    <t>Additional Partner Contribution per Internship</t>
  </si>
  <si>
    <t>Total Partner Contribution per internship</t>
  </si>
  <si>
    <t>Total Award with Mitacs provided funds</t>
  </si>
  <si>
    <r>
      <t xml:space="preserve">Estimated Start Month and Year
</t>
    </r>
    <r>
      <rPr>
        <sz val="10"/>
        <color theme="1"/>
        <rFont val="Calibri"/>
        <family val="2"/>
        <scheme val="minor"/>
      </rPr>
      <t>This is for invoicing. Mitacs will reach out when ready to identify actual dates work can commence</t>
    </r>
  </si>
  <si>
    <t xml:space="preserve">John Doe </t>
  </si>
  <si>
    <t>Twinkle Johnson</t>
  </si>
  <si>
    <t>Nicole Hack</t>
  </si>
  <si>
    <t>Nicole Industries R Us</t>
  </si>
  <si>
    <t>Pathways – Master’s &amp; PhD fellowship</t>
  </si>
  <si>
    <t>Peter Piper</t>
  </si>
  <si>
    <t>Raj Bhandal</t>
  </si>
  <si>
    <t>Professional Degree</t>
  </si>
  <si>
    <t>Pathways - iPDF</t>
  </si>
  <si>
    <t>Tony Stark</t>
  </si>
  <si>
    <t>sdfdsf</t>
  </si>
  <si>
    <t>Standard</t>
  </si>
  <si>
    <t>Cluster</t>
  </si>
  <si>
    <t>Partner</t>
  </si>
  <si>
    <t>Total</t>
  </si>
  <si>
    <t>10k Award (5+5)</t>
  </si>
  <si>
    <t>Industrial Post Doc (iPDF)</t>
  </si>
  <si>
    <t>Master's &amp; PhD Fellowship</t>
  </si>
  <si>
    <t>NRC Challenge</t>
  </si>
  <si>
    <t>Pathways</t>
  </si>
  <si>
    <t>Pathways - $10K</t>
  </si>
  <si>
    <t>Regular</t>
  </si>
  <si>
    <t>SME discount - $10K</t>
  </si>
  <si>
    <t>SME discount - iPDF</t>
  </si>
  <si>
    <t>SME discount - Master's &amp; PhD fellowship</t>
  </si>
  <si>
    <t>SME discount - Regular</t>
  </si>
  <si>
    <t>Term</t>
  </si>
  <si>
    <t>Year</t>
  </si>
  <si>
    <t>Payment Date</t>
  </si>
  <si>
    <t>Jan - Apr 2017,May - Aug 2017,Sep - Dec 2017,Jan - Apr 2018,May - Aug 2018,Sep - Dec 2018,Jan - Apr 2019,May - Aug 2019,Sep - Dec 2019,Jan - Apr 2020,May - Aug 2020,Sep - Dec 2020,Jan - Apr 2021,May - Aug 2021,Sep - Dec 2021,Jan - Apr 2022,May - Aug 2022</t>
  </si>
  <si>
    <t>$25,000 Industrial PDF</t>
  </si>
  <si>
    <t>$25 000$ - Subvention Industriel PDF</t>
  </si>
  <si>
    <t xml:space="preserve">$25,000 Industrial PDF Indigenous Pathways </t>
  </si>
  <si>
    <t>$25,000 Industrial PDF Award</t>
  </si>
  <si>
    <t>$25,000 Industrial PDF Pathways Award</t>
  </si>
  <si>
    <t>25 0000$ - Industriel PDF Parcours Autochtone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</si>
</sst>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0">
    <numFmt numFmtId="43" formatCode="_-* #,##0.00_-;\-* #,##0.00_-;_-* &quot;-&quot;??_-;_-@_-"/>
    <numFmt numFmtId="164" formatCode="&quot;$&quot;#,##0_);[Red]\(&quot;$&quot;#,##0\)"/>
    <numFmt numFmtId="165" formatCode="&quot;$&quot;#,##0.00_);[Red]\(&quot;$&quot;#,##0.00\)"/>
    <numFmt numFmtId="166" formatCode="_(&quot;$&quot;* #,##0.00_);_(&quot;$&quot;* \(#,##0.00\);_(&quot;$&quot;* &quot;-&quot;??_);_(@_)"/>
    <numFmt numFmtId="167" formatCode="&quot;$&quot;#,##0.00"/>
    <numFmt numFmtId="168" formatCode="_-* #,##0.00_-;\-* #,##0.00_-;_-* \-??_-;_-@_-"/>
    <numFmt numFmtId="169" formatCode="_(\$* #,##0.00_);_(\$* \(#,##0.00\);_(\$* \-??_);_(@_)"/>
    <numFmt numFmtId="170" formatCode="_(&quot;$&quot;* #,##0_);_(&quot;$&quot;* \(#,##0\);_(&quot;$&quot;* &quot;-&quot;??_);_(@_)"/>
    <numFmt numFmtId="171" formatCode="[$-F800]dddd\,\ mmmm\ dd\,\ yyyy"/>
    <numFmt numFmtId="172" formatCode="[$-409]d\-mmm\-yyyy;@"/>
  </numFmts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3"/>
      <color indexed="8"/>
      <name val="Calibri"/>
      <family val="2"/>
    </font>
    <font>
      <sz val="13"/>
      <color indexed="8"/>
      <name val="Calibri"/>
      <family val="2"/>
    </font>
    <font>
      <sz val="11"/>
      <color rgb="FF000000"/>
      <name val="Calibri"/>
      <family val="2"/>
      <charset val="1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11"/>
      <color theme="1" tint="0.249977111117893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8"/>
      <name val="Calibri"/>
      <family val="2"/>
      <scheme val="minor"/>
    </font>
    <font>
      <sz val="10"/>
      <color theme="0" tint="-0.249977111117893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8"/>
      <color rgb="FFFF0000"/>
      <name val="Calibri"/>
      <family val="2"/>
      <scheme val="minor"/>
    </font>
    <font>
      <sz val="11"/>
      <color rgb="FF444444"/>
      <name val="Calibri"/>
      <family val="2"/>
      <charset val="1"/>
    </font>
    <font>
      <b/>
      <sz val="14"/>
      <color indexed="8"/>
      <name val="Calibri"/>
      <family val="2"/>
    </font>
    <font>
      <b/>
      <sz val="20"/>
      <color theme="1"/>
      <name val="Calibri"/>
      <family val="2"/>
      <scheme val="minor"/>
    </font>
    <font>
      <sz val="18"/>
      <color indexed="8"/>
      <name val="Calibri"/>
      <family val="2"/>
    </font>
    <font>
      <sz val="11"/>
      <color theme="0" tint="-0.499984740745262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i/>
      <sz val="10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8"/>
      <color indexed="8"/>
      <name val="Calibri"/>
      <family val="2"/>
    </font>
    <font>
      <i/>
      <sz val="10"/>
      <color theme="1"/>
      <name val="Segoe UI"/>
      <family val="2"/>
    </font>
    <font>
      <i/>
      <sz val="8"/>
      <color theme="1"/>
      <name val="Calibri"/>
      <family val="2"/>
      <scheme val="minor"/>
    </font>
    <font>
      <b/>
      <sz val="16"/>
      <color rgb="FF005FAF"/>
      <name val="Calibri"/>
      <family val="2"/>
      <scheme val="minor"/>
    </font>
    <font>
      <sz val="11"/>
      <color theme="1"/>
      <name val="Aptos"/>
      <family val="2"/>
    </font>
    <font>
      <u/>
      <sz val="11"/>
      <color theme="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81B9D0"/>
        <bgColor indexed="64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rgb="FF005FAF"/>
        <bgColor indexed="64"/>
      </patternFill>
    </fill>
    <fill>
      <patternFill patternType="solid">
        <fgColor rgb="FFF2ED87"/>
        <bgColor indexed="64"/>
      </patternFill>
    </fill>
    <fill>
      <patternFill patternType="solid">
        <fgColor rgb="FF7DABBF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theme="8" tint="-0.249977111117893"/>
      </bottom>
      <diagonal/>
    </border>
    <border>
      <left style="thin">
        <color theme="8" tint="-0.249977111117893"/>
      </left>
      <right style="thin">
        <color theme="8" tint="-0.249977111117893"/>
      </right>
      <top style="thin">
        <color theme="8" tint="-0.249977111117893"/>
      </top>
      <bottom style="thin">
        <color theme="8" tint="-0.249977111117893"/>
      </bottom>
      <diagonal/>
    </border>
    <border>
      <left style="thin">
        <color theme="8" tint="-0.249977111117893"/>
      </left>
      <right style="thin">
        <color theme="8" tint="-0.249977111117893"/>
      </right>
      <top/>
      <bottom style="thin">
        <color theme="8" tint="-0.249977111117893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theme="8"/>
      </right>
      <top style="thin">
        <color theme="8"/>
      </top>
      <bottom style="thin">
        <color theme="8"/>
      </bottom>
      <diagonal/>
    </border>
    <border>
      <left style="thin">
        <color theme="8"/>
      </left>
      <right/>
      <top style="thin">
        <color theme="8"/>
      </top>
      <bottom style="thin">
        <color theme="8"/>
      </bottom>
      <diagonal/>
    </border>
    <border>
      <left/>
      <right style="thin">
        <color theme="8"/>
      </right>
      <top style="thin">
        <color theme="8"/>
      </top>
      <bottom/>
      <diagonal/>
    </border>
    <border>
      <left style="thin">
        <color theme="8"/>
      </left>
      <right/>
      <top style="thin">
        <color theme="8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  <border>
      <left/>
      <right/>
      <top style="thin">
        <color rgb="FF005FAF"/>
      </top>
      <bottom/>
      <diagonal/>
    </border>
    <border>
      <left/>
      <right style="thin">
        <color rgb="FF005FAF"/>
      </right>
      <top style="thin">
        <color rgb="FF005FAF"/>
      </top>
      <bottom style="thin">
        <color rgb="FF005FAF"/>
      </bottom>
      <diagonal/>
    </border>
    <border>
      <left/>
      <right style="thin">
        <color rgb="FF005FAF"/>
      </right>
      <top/>
      <bottom/>
      <diagonal/>
    </border>
    <border>
      <left style="thin">
        <color rgb="FF005FAF"/>
      </left>
      <right style="thin">
        <color rgb="FF005FAF"/>
      </right>
      <top style="thin">
        <color rgb="FF005FAF"/>
      </top>
      <bottom style="thin">
        <color rgb="FF005FAF"/>
      </bottom>
      <diagonal/>
    </border>
    <border>
      <left style="thin">
        <color rgb="FF005FAF"/>
      </left>
      <right style="thin">
        <color rgb="FF005FAF"/>
      </right>
      <top style="medium">
        <color theme="8" tint="-0.249977111117893"/>
      </top>
      <bottom style="thin">
        <color rgb="FF005FAF"/>
      </bottom>
      <diagonal/>
    </border>
  </borders>
  <cellStyleXfs count="8">
    <xf numFmtId="0" fontId="0" fillId="0" borderId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8" fillId="0" borderId="0" applyBorder="0" applyProtection="0"/>
    <xf numFmtId="43" fontId="1" fillId="0" borderId="0" applyFont="0" applyFill="0" applyBorder="0" applyAlignment="0" applyProtection="0"/>
    <xf numFmtId="169" fontId="8" fillId="0" borderId="0" applyBorder="0" applyProtection="0"/>
    <xf numFmtId="0" fontId="8" fillId="0" borderId="0"/>
    <xf numFmtId="0" fontId="15" fillId="0" borderId="0" applyNumberFormat="0" applyFill="0" applyBorder="0" applyAlignment="0" applyProtection="0"/>
  </cellStyleXfs>
  <cellXfs count="159">
    <xf numFmtId="0" fontId="0" fillId="0" borderId="0" xfId="0"/>
    <xf numFmtId="0" fontId="0" fillId="0" borderId="0" xfId="0" applyAlignment="1">
      <alignment wrapText="1"/>
    </xf>
    <xf numFmtId="15" fontId="0" fillId="0" borderId="0" xfId="0" applyNumberFormat="1" applyAlignment="1">
      <alignment wrapText="1"/>
    </xf>
    <xf numFmtId="0" fontId="3" fillId="0" borderId="0" xfId="0" applyFont="1"/>
    <xf numFmtId="14" fontId="0" fillId="0" borderId="0" xfId="0" applyNumberFormat="1"/>
    <xf numFmtId="0" fontId="4" fillId="3" borderId="10" xfId="0" applyFont="1" applyFill="1" applyBorder="1" applyAlignment="1" applyProtection="1">
      <alignment horizontal="center" vertical="center"/>
      <protection locked="0"/>
    </xf>
    <xf numFmtId="0" fontId="4" fillId="3" borderId="6" xfId="0" applyFont="1" applyFill="1" applyBorder="1" applyAlignment="1" applyProtection="1">
      <alignment horizontal="center" vertical="center"/>
      <protection locked="0"/>
    </xf>
    <xf numFmtId="0" fontId="0" fillId="3" borderId="13" xfId="0" applyFill="1" applyBorder="1"/>
    <xf numFmtId="0" fontId="3" fillId="0" borderId="0" xfId="0" applyFont="1" applyAlignment="1">
      <alignment vertical="center"/>
    </xf>
    <xf numFmtId="0" fontId="0" fillId="6" borderId="13" xfId="0" applyFill="1" applyBorder="1"/>
    <xf numFmtId="0" fontId="7" fillId="3" borderId="13" xfId="0" applyFont="1" applyFill="1" applyBorder="1" applyAlignment="1">
      <alignment wrapText="1"/>
    </xf>
    <xf numFmtId="43" fontId="0" fillId="0" borderId="0" xfId="0" applyNumberFormat="1"/>
    <xf numFmtId="0" fontId="10" fillId="0" borderId="0" xfId="0" applyFont="1" applyAlignment="1">
      <alignment vertical="center" wrapText="1"/>
    </xf>
    <xf numFmtId="0" fontId="9" fillId="0" borderId="0" xfId="0" applyFont="1" applyProtection="1">
      <protection hidden="1"/>
    </xf>
    <xf numFmtId="0" fontId="6" fillId="3" borderId="13" xfId="0" applyFont="1" applyFill="1" applyBorder="1" applyAlignment="1">
      <alignment horizontal="left" indent="26"/>
    </xf>
    <xf numFmtId="0" fontId="0" fillId="0" borderId="0" xfId="0" applyAlignment="1">
      <alignment horizontal="center"/>
    </xf>
    <xf numFmtId="43" fontId="14" fillId="5" borderId="1" xfId="2" applyFont="1" applyFill="1" applyBorder="1" applyAlignment="1" applyProtection="1">
      <alignment horizontal="center"/>
      <protection hidden="1"/>
    </xf>
    <xf numFmtId="0" fontId="0" fillId="0" borderId="0" xfId="0" applyAlignment="1">
      <alignment horizontal="left" vertical="center" wrapText="1"/>
    </xf>
    <xf numFmtId="0" fontId="4" fillId="0" borderId="0" xfId="0" applyFont="1" applyAlignment="1">
      <alignment horizontal="center" wrapText="1"/>
    </xf>
    <xf numFmtId="0" fontId="0" fillId="0" borderId="0" xfId="0" applyAlignment="1" applyProtection="1">
      <alignment horizontal="center" wrapText="1"/>
      <protection locked="0"/>
    </xf>
    <xf numFmtId="167" fontId="5" fillId="6" borderId="8" xfId="0" applyNumberFormat="1" applyFont="1" applyFill="1" applyBorder="1"/>
    <xf numFmtId="167" fontId="5" fillId="6" borderId="11" xfId="0" applyNumberFormat="1" applyFont="1" applyFill="1" applyBorder="1"/>
    <xf numFmtId="167" fontId="5" fillId="6" borderId="7" xfId="0" applyNumberFormat="1" applyFont="1" applyFill="1" applyBorder="1"/>
    <xf numFmtId="0" fontId="15" fillId="0" borderId="0" xfId="7" applyAlignment="1">
      <alignment vertical="center" wrapText="1"/>
    </xf>
    <xf numFmtId="167" fontId="11" fillId="2" borderId="5" xfId="0" applyNumberFormat="1" applyFont="1" applyFill="1" applyBorder="1" applyAlignment="1" applyProtection="1">
      <alignment horizontal="center" vertical="center" wrapText="1"/>
      <protection hidden="1"/>
    </xf>
    <xf numFmtId="166" fontId="3" fillId="4" borderId="5" xfId="1" applyFont="1" applyFill="1" applyBorder="1" applyAlignment="1" applyProtection="1">
      <alignment horizontal="center" vertical="center"/>
    </xf>
    <xf numFmtId="167" fontId="4" fillId="4" borderId="5" xfId="0" applyNumberFormat="1" applyFont="1" applyFill="1" applyBorder="1" applyAlignment="1">
      <alignment horizontal="center" vertical="center"/>
    </xf>
    <xf numFmtId="167" fontId="5" fillId="6" borderId="19" xfId="0" applyNumberFormat="1" applyFont="1" applyFill="1" applyBorder="1"/>
    <xf numFmtId="0" fontId="2" fillId="0" borderId="0" xfId="0" applyFont="1"/>
    <xf numFmtId="0" fontId="2" fillId="0" borderId="1" xfId="0" applyFont="1" applyBorder="1" applyAlignment="1" applyProtection="1">
      <alignment vertical="center" wrapText="1"/>
      <protection locked="0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2" fillId="0" borderId="20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vertical="center" wrapText="1"/>
      <protection locked="0"/>
    </xf>
    <xf numFmtId="170" fontId="2" fillId="0" borderId="1" xfId="1" applyNumberFormat="1" applyFont="1" applyFill="1" applyBorder="1" applyAlignment="1" applyProtection="1">
      <alignment vertical="center" wrapText="1"/>
      <protection locked="0"/>
    </xf>
    <xf numFmtId="171" fontId="2" fillId="0" borderId="9" xfId="0" applyNumberFormat="1" applyFont="1" applyBorder="1" applyAlignment="1" applyProtection="1">
      <alignment vertical="center" wrapText="1"/>
      <protection locked="0"/>
    </xf>
    <xf numFmtId="0" fontId="2" fillId="0" borderId="20" xfId="0" applyFont="1" applyBorder="1" applyAlignment="1" applyProtection="1">
      <alignment vertical="center" wrapText="1"/>
      <protection locked="0"/>
    </xf>
    <xf numFmtId="0" fontId="4" fillId="0" borderId="1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2" fillId="0" borderId="18" xfId="0" applyFont="1" applyBorder="1" applyAlignment="1" applyProtection="1">
      <alignment vertical="center" wrapText="1"/>
      <protection locked="0"/>
    </xf>
    <xf numFmtId="0" fontId="2" fillId="0" borderId="3" xfId="0" applyFont="1" applyBorder="1" applyAlignment="1" applyProtection="1">
      <alignment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17" xfId="0" applyFont="1" applyBorder="1" applyAlignment="1" applyProtection="1">
      <alignment horizontal="left" vertical="center" wrapText="1"/>
      <protection locked="0"/>
    </xf>
    <xf numFmtId="0" fontId="2" fillId="0" borderId="17" xfId="0" applyFont="1" applyBorder="1" applyAlignment="1" applyProtection="1">
      <alignment vertical="center" wrapText="1"/>
      <protection locked="0"/>
    </xf>
    <xf numFmtId="171" fontId="2" fillId="0" borderId="22" xfId="0" applyNumberFormat="1" applyFont="1" applyBorder="1" applyAlignment="1" applyProtection="1">
      <alignment vertical="center" wrapText="1"/>
      <protection locked="0"/>
    </xf>
    <xf numFmtId="164" fontId="0" fillId="0" borderId="0" xfId="0" applyNumberFormat="1"/>
    <xf numFmtId="170" fontId="2" fillId="2" borderId="20" xfId="1" applyNumberFormat="1" applyFont="1" applyFill="1" applyBorder="1" applyAlignment="1" applyProtection="1">
      <alignment vertical="center" wrapText="1"/>
      <protection locked="0"/>
    </xf>
    <xf numFmtId="170" fontId="2" fillId="2" borderId="9" xfId="1" applyNumberFormat="1" applyFont="1" applyFill="1" applyBorder="1" applyAlignment="1" applyProtection="1">
      <alignment vertical="center" wrapText="1"/>
      <protection locked="0"/>
    </xf>
    <xf numFmtId="170" fontId="2" fillId="2" borderId="1" xfId="1" applyNumberFormat="1" applyFont="1" applyFill="1" applyBorder="1" applyAlignment="1" applyProtection="1">
      <alignment vertical="center" wrapText="1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2" fillId="2" borderId="3" xfId="0" applyFont="1" applyFill="1" applyBorder="1" applyAlignment="1" applyProtection="1">
      <alignment vertical="center" wrapText="1"/>
      <protection locked="0"/>
    </xf>
    <xf numFmtId="0" fontId="2" fillId="2" borderId="3" xfId="0" applyFont="1" applyFill="1" applyBorder="1" applyAlignment="1" applyProtection="1">
      <alignment horizontal="left" vertical="center" wrapText="1"/>
      <protection locked="0"/>
    </xf>
    <xf numFmtId="0" fontId="0" fillId="0" borderId="0" xfId="0" applyAlignment="1">
      <alignment horizontal="center" vertical="center"/>
    </xf>
    <xf numFmtId="170" fontId="3" fillId="0" borderId="15" xfId="0" applyNumberFormat="1" applyFont="1" applyBorder="1" applyAlignment="1">
      <alignment vertical="center"/>
    </xf>
    <xf numFmtId="0" fontId="3" fillId="0" borderId="16" xfId="0" applyFont="1" applyBorder="1" applyAlignment="1">
      <alignment vertical="center"/>
    </xf>
    <xf numFmtId="170" fontId="3" fillId="2" borderId="15" xfId="0" applyNumberFormat="1" applyFont="1" applyFill="1" applyBorder="1" applyAlignment="1">
      <alignment vertical="center"/>
    </xf>
    <xf numFmtId="170" fontId="3" fillId="2" borderId="0" xfId="0" applyNumberFormat="1" applyFont="1" applyFill="1" applyAlignment="1">
      <alignment vertical="center"/>
    </xf>
    <xf numFmtId="0" fontId="2" fillId="0" borderId="0" xfId="0" applyFont="1" applyAlignment="1" applyProtection="1">
      <alignment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18" fillId="0" borderId="0" xfId="0" applyFont="1"/>
    <xf numFmtId="0" fontId="19" fillId="0" borderId="0" xfId="0" applyFont="1"/>
    <xf numFmtId="0" fontId="19" fillId="0" borderId="0" xfId="0" applyFont="1" applyAlignment="1">
      <alignment wrapText="1"/>
    </xf>
    <xf numFmtId="0" fontId="20" fillId="0" borderId="0" xfId="0" applyFont="1"/>
    <xf numFmtId="0" fontId="20" fillId="0" borderId="0" xfId="0" applyFont="1" applyAlignment="1">
      <alignment wrapText="1"/>
    </xf>
    <xf numFmtId="0" fontId="21" fillId="0" borderId="0" xfId="0" applyFont="1" applyAlignment="1">
      <alignment horizontal="center" vertical="top" wrapText="1"/>
    </xf>
    <xf numFmtId="0" fontId="22" fillId="0" borderId="0" xfId="0" applyFont="1"/>
    <xf numFmtId="165" fontId="0" fillId="0" borderId="0" xfId="0" applyNumberFormat="1"/>
    <xf numFmtId="166" fontId="2" fillId="2" borderId="0" xfId="1" applyFont="1" applyFill="1" applyBorder="1" applyAlignment="1" applyProtection="1">
      <alignment vertical="center" wrapText="1"/>
    </xf>
    <xf numFmtId="0" fontId="0" fillId="0" borderId="0" xfId="0" applyAlignment="1">
      <alignment horizontal="left" wrapText="1"/>
    </xf>
    <xf numFmtId="165" fontId="0" fillId="7" borderId="0" xfId="0" applyNumberFormat="1" applyFill="1"/>
    <xf numFmtId="165" fontId="0" fillId="2" borderId="0" xfId="0" applyNumberFormat="1" applyFill="1"/>
    <xf numFmtId="0" fontId="0" fillId="2" borderId="0" xfId="0" applyFill="1" applyAlignment="1">
      <alignment horizontal="left" wrapText="1"/>
    </xf>
    <xf numFmtId="0" fontId="0" fillId="0" borderId="0" xfId="0" applyAlignment="1">
      <alignment horizontal="left" vertical="top" wrapText="1"/>
    </xf>
    <xf numFmtId="0" fontId="2" fillId="0" borderId="0" xfId="0" applyFont="1" applyAlignment="1" applyProtection="1">
      <alignment horizontal="left" vertical="center" wrapText="1"/>
      <protection locked="0"/>
    </xf>
    <xf numFmtId="0" fontId="2" fillId="2" borderId="0" xfId="0" applyFont="1" applyFill="1" applyAlignment="1">
      <alignment vertical="center" wrapText="1"/>
    </xf>
    <xf numFmtId="166" fontId="0" fillId="2" borderId="0" xfId="0" applyNumberFormat="1" applyFill="1" applyAlignment="1">
      <alignment vertical="center"/>
    </xf>
    <xf numFmtId="166" fontId="2" fillId="2" borderId="0" xfId="0" applyNumberFormat="1" applyFont="1" applyFill="1" applyAlignment="1">
      <alignment vertical="center"/>
    </xf>
    <xf numFmtId="0" fontId="23" fillId="3" borderId="13" xfId="0" applyFont="1" applyFill="1" applyBorder="1" applyAlignment="1">
      <alignment horizontal="left" indent="26"/>
    </xf>
    <xf numFmtId="170" fontId="2" fillId="0" borderId="0" xfId="1" applyNumberFormat="1" applyFont="1" applyFill="1" applyBorder="1" applyAlignment="1" applyProtection="1">
      <alignment vertical="center" wrapText="1"/>
      <protection locked="0"/>
    </xf>
    <xf numFmtId="170" fontId="0" fillId="0" borderId="0" xfId="0" applyNumberFormat="1" applyAlignment="1" applyProtection="1">
      <alignment vertical="center"/>
      <protection locked="0"/>
    </xf>
    <xf numFmtId="0" fontId="0" fillId="9" borderId="0" xfId="0" applyFill="1" applyAlignment="1">
      <alignment horizontal="right" vertical="center"/>
    </xf>
    <xf numFmtId="0" fontId="0" fillId="9" borderId="0" xfId="0" applyFill="1" applyAlignment="1">
      <alignment horizontal="left" vertical="center" wrapText="1"/>
    </xf>
    <xf numFmtId="0" fontId="25" fillId="3" borderId="13" xfId="0" applyFont="1" applyFill="1" applyBorder="1" applyAlignment="1">
      <alignment wrapText="1"/>
    </xf>
    <xf numFmtId="0" fontId="0" fillId="0" borderId="0" xfId="0" pivotButton="1"/>
    <xf numFmtId="0" fontId="4" fillId="8" borderId="0" xfId="0" applyFont="1" applyFill="1" applyAlignment="1">
      <alignment horizontal="center" vertical="top" wrapText="1"/>
    </xf>
    <xf numFmtId="0" fontId="0" fillId="0" borderId="0" xfId="0" applyAlignment="1">
      <alignment vertical="top"/>
    </xf>
    <xf numFmtId="167" fontId="12" fillId="10" borderId="1" xfId="0" applyNumberFormat="1" applyFont="1" applyFill="1" applyBorder="1" applyAlignment="1">
      <alignment horizontal="center" vertical="center" wrapText="1"/>
    </xf>
    <xf numFmtId="3" fontId="12" fillId="10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center" vertical="top"/>
    </xf>
    <xf numFmtId="164" fontId="0" fillId="2" borderId="0" xfId="0" applyNumberFormat="1" applyFill="1"/>
    <xf numFmtId="0" fontId="4" fillId="8" borderId="27" xfId="0" applyFont="1" applyFill="1" applyBorder="1" applyAlignment="1">
      <alignment horizontal="center" vertical="top" wrapText="1"/>
    </xf>
    <xf numFmtId="0" fontId="0" fillId="3" borderId="0" xfId="0" applyFill="1"/>
    <xf numFmtId="0" fontId="0" fillId="3" borderId="0" xfId="0" applyFill="1" applyAlignment="1">
      <alignment vertical="top"/>
    </xf>
    <xf numFmtId="0" fontId="26" fillId="3" borderId="0" xfId="0" applyFont="1" applyFill="1"/>
    <xf numFmtId="0" fontId="0" fillId="3" borderId="0" xfId="0" applyFill="1" applyAlignment="1">
      <alignment wrapText="1"/>
    </xf>
    <xf numFmtId="0" fontId="0" fillId="11" borderId="0" xfId="0" applyFill="1" applyAlignment="1">
      <alignment horizontal="center" vertical="top" wrapText="1"/>
    </xf>
    <xf numFmtId="167" fontId="0" fillId="11" borderId="0" xfId="0" applyNumberFormat="1" applyFill="1"/>
    <xf numFmtId="0" fontId="0" fillId="12" borderId="28" xfId="0" applyFill="1" applyBorder="1"/>
    <xf numFmtId="0" fontId="0" fillId="0" borderId="28" xfId="0" applyBorder="1"/>
    <xf numFmtId="0" fontId="22" fillId="0" borderId="28" xfId="0" applyFont="1" applyBorder="1"/>
    <xf numFmtId="0" fontId="0" fillId="12" borderId="29" xfId="0" applyFill="1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20" fillId="0" borderId="0" xfId="0" applyFont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0" fontId="31" fillId="0" borderId="0" xfId="0" applyFont="1" applyAlignment="1">
      <alignment horizontal="center" wrapText="1"/>
    </xf>
    <xf numFmtId="0" fontId="32" fillId="3" borderId="13" xfId="0" applyFont="1" applyFill="1" applyBorder="1"/>
    <xf numFmtId="0" fontId="0" fillId="0" borderId="33" xfId="0" applyBorder="1"/>
    <xf numFmtId="0" fontId="0" fillId="11" borderId="0" xfId="0" applyFill="1"/>
    <xf numFmtId="172" fontId="2" fillId="0" borderId="0" xfId="0" applyNumberFormat="1" applyFont="1" applyAlignment="1" applyProtection="1">
      <alignment vertical="center" wrapText="1"/>
      <protection locked="0"/>
    </xf>
    <xf numFmtId="172" fontId="12" fillId="10" borderId="1" xfId="0" applyNumberFormat="1" applyFont="1" applyFill="1" applyBorder="1" applyAlignment="1">
      <alignment horizontal="center" vertical="center" wrapText="1"/>
    </xf>
    <xf numFmtId="172" fontId="2" fillId="2" borderId="0" xfId="0" applyNumberFormat="1" applyFont="1" applyFill="1" applyAlignment="1">
      <alignment vertical="center" wrapText="1"/>
    </xf>
    <xf numFmtId="0" fontId="0" fillId="7" borderId="0" xfId="0" applyFill="1" applyAlignment="1">
      <alignment horizontal="center" vertical="center"/>
    </xf>
    <xf numFmtId="0" fontId="0" fillId="7" borderId="0" xfId="0" applyFill="1"/>
    <xf numFmtId="0" fontId="0" fillId="3" borderId="0" xfId="0" applyFill="1" applyAlignment="1">
      <alignment horizontal="right" vertical="center"/>
    </xf>
    <xf numFmtId="0" fontId="0" fillId="3" borderId="0" xfId="0" applyFill="1" applyAlignment="1">
      <alignment horizontal="left" vertical="center" wrapText="1"/>
    </xf>
    <xf numFmtId="0" fontId="31" fillId="3" borderId="0" xfId="0" applyFont="1" applyFill="1" applyAlignment="1">
      <alignment horizontal="center" wrapText="1"/>
    </xf>
    <xf numFmtId="0" fontId="24" fillId="3" borderId="0" xfId="0" applyFont="1" applyFill="1"/>
    <xf numFmtId="0" fontId="0" fillId="3" borderId="0" xfId="0" applyFill="1" applyAlignment="1">
      <alignment horizontal="left" vertical="center" wrapText="1" indent="11"/>
    </xf>
    <xf numFmtId="0" fontId="33" fillId="7" borderId="0" xfId="0" applyFont="1" applyFill="1" applyAlignment="1">
      <alignment horizontal="left" vertical="center" indent="2"/>
    </xf>
    <xf numFmtId="0" fontId="2" fillId="0" borderId="32" xfId="0" applyFont="1" applyBorder="1" applyAlignment="1" applyProtection="1">
      <alignment vertical="center" wrapText="1"/>
      <protection locked="0"/>
    </xf>
    <xf numFmtId="166" fontId="2" fillId="9" borderId="0" xfId="1" applyFont="1" applyFill="1" applyBorder="1" applyAlignment="1" applyProtection="1">
      <alignment vertical="center" wrapText="1"/>
      <protection locked="0"/>
    </xf>
    <xf numFmtId="0" fontId="0" fillId="9" borderId="0" xfId="0" applyFill="1" applyProtection="1">
      <protection locked="0"/>
    </xf>
    <xf numFmtId="166" fontId="0" fillId="9" borderId="0" xfId="0" applyNumberFormat="1" applyFill="1" applyAlignment="1" applyProtection="1">
      <alignment vertical="center"/>
      <protection locked="0"/>
    </xf>
    <xf numFmtId="0" fontId="9" fillId="0" borderId="0" xfId="0" applyFont="1"/>
    <xf numFmtId="0" fontId="9" fillId="0" borderId="0" xfId="0" applyFont="1" applyAlignment="1">
      <alignment horizontal="center" vertical="center"/>
    </xf>
    <xf numFmtId="167" fontId="28" fillId="13" borderId="24" xfId="0" applyNumberFormat="1" applyFont="1" applyFill="1" applyBorder="1" applyAlignment="1">
      <alignment horizontal="left" vertical="center" wrapText="1"/>
    </xf>
    <xf numFmtId="0" fontId="29" fillId="13" borderId="23" xfId="0" applyFont="1" applyFill="1" applyBorder="1" applyAlignment="1">
      <alignment horizontal="center" vertical="center" wrapText="1"/>
    </xf>
    <xf numFmtId="0" fontId="20" fillId="0" borderId="34" xfId="0" applyFont="1" applyBorder="1" applyAlignment="1" applyProtection="1">
      <alignment wrapText="1"/>
      <protection locked="0"/>
    </xf>
    <xf numFmtId="0" fontId="19" fillId="0" borderId="35" xfId="0" applyFont="1" applyBorder="1" applyProtection="1">
      <protection locked="0"/>
    </xf>
    <xf numFmtId="0" fontId="20" fillId="0" borderId="36" xfId="0" applyFont="1" applyBorder="1"/>
    <xf numFmtId="0" fontId="19" fillId="0" borderId="37" xfId="0" applyFont="1" applyBorder="1" applyProtection="1">
      <protection locked="0"/>
    </xf>
    <xf numFmtId="0" fontId="19" fillId="0" borderId="37" xfId="0" applyFont="1" applyBorder="1" applyAlignment="1" applyProtection="1">
      <alignment wrapText="1"/>
      <protection locked="0"/>
    </xf>
    <xf numFmtId="0" fontId="29" fillId="13" borderId="0" xfId="0" applyFont="1" applyFill="1" applyAlignment="1">
      <alignment horizontal="center" vertical="center" wrapText="1"/>
    </xf>
    <xf numFmtId="0" fontId="19" fillId="9" borderId="37" xfId="0" applyFont="1" applyFill="1" applyBorder="1" applyProtection="1">
      <protection locked="0"/>
    </xf>
    <xf numFmtId="0" fontId="19" fillId="14" borderId="38" xfId="0" applyFont="1" applyFill="1" applyBorder="1" applyProtection="1">
      <protection locked="0"/>
    </xf>
    <xf numFmtId="0" fontId="19" fillId="14" borderId="37" xfId="0" applyFont="1" applyFill="1" applyBorder="1" applyProtection="1">
      <protection locked="0"/>
    </xf>
    <xf numFmtId="49" fontId="18" fillId="14" borderId="25" xfId="0" applyNumberFormat="1" applyFont="1" applyFill="1" applyBorder="1" applyAlignment="1" applyProtection="1">
      <alignment horizontal="left" vertical="center" wrapText="1"/>
      <protection locked="0"/>
    </xf>
    <xf numFmtId="0" fontId="30" fillId="15" borderId="0" xfId="0" applyFont="1" applyFill="1" applyAlignment="1">
      <alignment horizontal="center" vertical="center"/>
    </xf>
    <xf numFmtId="166" fontId="4" fillId="15" borderId="1" xfId="1" applyFont="1" applyFill="1" applyBorder="1" applyAlignment="1" applyProtection="1">
      <alignment horizontal="center" vertical="center" wrapText="1"/>
    </xf>
    <xf numFmtId="167" fontId="4" fillId="15" borderId="1" xfId="0" applyNumberFormat="1" applyFont="1" applyFill="1" applyBorder="1" applyAlignment="1">
      <alignment horizontal="center" vertical="center" wrapText="1"/>
    </xf>
    <xf numFmtId="0" fontId="4" fillId="15" borderId="0" xfId="0" applyFont="1" applyFill="1" applyAlignment="1">
      <alignment horizontal="center" vertical="top" wrapText="1"/>
    </xf>
    <xf numFmtId="0" fontId="36" fillId="0" borderId="0" xfId="0" applyFont="1"/>
    <xf numFmtId="0" fontId="19" fillId="0" borderId="34" xfId="0" applyFont="1" applyBorder="1" applyAlignment="1" applyProtection="1">
      <alignment wrapText="1"/>
      <protection locked="0"/>
    </xf>
    <xf numFmtId="0" fontId="27" fillId="3" borderId="0" xfId="0" applyFont="1" applyFill="1" applyAlignment="1">
      <alignment horizontal="center"/>
    </xf>
    <xf numFmtId="0" fontId="27" fillId="15" borderId="0" xfId="0" applyFont="1" applyFill="1" applyAlignment="1">
      <alignment horizontal="center"/>
    </xf>
    <xf numFmtId="0" fontId="35" fillId="14" borderId="0" xfId="0" applyFont="1" applyFill="1" applyAlignment="1">
      <alignment horizontal="center"/>
    </xf>
    <xf numFmtId="0" fontId="27" fillId="13" borderId="0" xfId="0" applyFont="1" applyFill="1" applyAlignment="1">
      <alignment horizontal="center"/>
    </xf>
    <xf numFmtId="0" fontId="24" fillId="3" borderId="0" xfId="0" applyFont="1" applyFill="1" applyAlignment="1">
      <alignment horizontal="center"/>
    </xf>
    <xf numFmtId="0" fontId="30" fillId="15" borderId="0" xfId="0" applyFont="1" applyFill="1" applyAlignment="1">
      <alignment horizontal="center" wrapText="1"/>
    </xf>
    <xf numFmtId="0" fontId="4" fillId="15" borderId="0" xfId="0" applyFont="1" applyFill="1" applyAlignment="1">
      <alignment horizontal="center" wrapText="1"/>
    </xf>
    <xf numFmtId="0" fontId="27" fillId="13" borderId="26" xfId="0" applyFont="1" applyFill="1" applyBorder="1" applyAlignment="1">
      <alignment horizontal="center" wrapText="1"/>
    </xf>
    <xf numFmtId="0" fontId="34" fillId="0" borderId="0" xfId="0" applyFont="1" applyAlignment="1">
      <alignment horizontal="center" vertical="center" wrapText="1"/>
    </xf>
    <xf numFmtId="0" fontId="9" fillId="0" borderId="0" xfId="0" applyFont="1" applyAlignment="1" applyProtection="1">
      <alignment horizontal="center"/>
      <protection hidden="1"/>
    </xf>
  </cellXfs>
  <cellStyles count="8">
    <cellStyle name="Comma" xfId="2" builtinId="3"/>
    <cellStyle name="Comma 2" xfId="3" xr:uid="{00000000-0005-0000-0000-000001000000}"/>
    <cellStyle name="Comma 3" xfId="4" xr:uid="{00000000-0005-0000-0000-000002000000}"/>
    <cellStyle name="Currency" xfId="1" builtinId="4"/>
    <cellStyle name="Currency 2" xfId="5" xr:uid="{00000000-0005-0000-0000-000004000000}"/>
    <cellStyle name="Hyperlink" xfId="7" builtinId="8"/>
    <cellStyle name="Normal" xfId="0" builtinId="0"/>
    <cellStyle name="Normal 2" xfId="6" xr:uid="{00000000-0005-0000-0000-000006000000}"/>
  </cellStyles>
  <dxfs count="109"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strike val="0"/>
      </font>
      <fill>
        <patternFill>
          <bgColor rgb="FFFFFF99"/>
        </patternFill>
      </fill>
    </dxf>
    <dxf>
      <fill>
        <patternFill>
          <bgColor rgb="FFFFFFCC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71" formatCode="[$-F800]dddd\,\ mmmm\ dd\,\ yyyy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numFmt numFmtId="170" formatCode="_(&quot;$&quot;* #,##0_);_(&quot;$&quot;* \(#,##0\);_(&quot;$&quot;* &quot;-&quot;??_);_(@_)"/>
      <fill>
        <patternFill patternType="solid">
          <fgColor indexed="64"/>
          <bgColor theme="0" tint="-0.14999847407452621"/>
        </patternFill>
      </fill>
    </dxf>
    <dxf>
      <numFmt numFmtId="170" formatCode="_(&quot;$&quot;* #,##0_);_(&quot;$&quot;* \(#,##0\);_(&quot;$&quot;* &quot;-&quot;??_);_(@_)"/>
      <fill>
        <patternFill patternType="solid">
          <fgColor indexed="64"/>
          <bgColor theme="0" tint="-0.14999847407452621"/>
        </patternFill>
      </fill>
      <border outline="0">
        <right style="thin">
          <color indexed="64"/>
        </right>
      </border>
    </dxf>
    <dxf>
      <numFmt numFmtId="170" formatCode="_(&quot;$&quot;* #,##0_);_(&quot;$&quot;* \(#,##0\);_(&quot;$&quot;* &quot;-&quot;??_);_(@_)"/>
      <fill>
        <patternFill patternType="solid">
          <fgColor indexed="64"/>
          <bgColor theme="0" tint="-0.14999847407452621"/>
        </patternFill>
      </fill>
      <border outline="0">
        <right style="thin">
          <color indexed="64"/>
        </right>
      </border>
    </dxf>
    <dxf>
      <border outline="0">
        <left style="thin">
          <color indexed="64"/>
        </left>
        <right style="thin">
          <color indexed="64"/>
        </right>
      </border>
    </dxf>
    <dxf>
      <numFmt numFmtId="170" formatCode="_(&quot;$&quot;* #,##0_);_(&quot;$&quot;* \(#,##0\);_(&quot;$&quot;* &quot;-&quot;??_);_(@_)"/>
      <fill>
        <patternFill patternType="solid">
          <fgColor indexed="64"/>
          <bgColor theme="0" tint="-0.14999847407452621"/>
        </patternFill>
      </fill>
    </dxf>
    <dxf>
      <numFmt numFmtId="170" formatCode="_(&quot;$&quot;* #,##0_);_(&quot;$&quot;* \(#,##0\);_(&quot;$&quot;* &quot;-&quot;??_);_(@_)"/>
      <border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border outline="0">
        <top style="thin">
          <color indexed="64"/>
        </top>
      </border>
    </dxf>
    <dxf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ill>
        <patternFill patternType="solid">
          <bgColor rgb="FF81B9D0"/>
        </patternFill>
      </fill>
    </dxf>
    <dxf>
      <fill>
        <patternFill patternType="solid">
          <bgColor rgb="FF81B9D0"/>
        </patternFill>
      </fill>
    </dxf>
    <dxf>
      <fill>
        <patternFill patternType="solid">
          <bgColor rgb="FF81B9D0"/>
        </patternFill>
      </fill>
    </dxf>
    <dxf>
      <fill>
        <patternFill patternType="solid">
          <bgColor rgb="FF81B9D0"/>
        </patternFill>
      </fill>
    </dxf>
    <dxf>
      <fill>
        <patternFill patternType="solid">
          <bgColor rgb="FF81B9D0"/>
        </patternFill>
      </fill>
    </dxf>
    <dxf>
      <fill>
        <patternFill patternType="solid">
          <bgColor rgb="FF81B9D0"/>
        </patternFill>
      </fill>
    </dxf>
    <dxf>
      <fill>
        <patternFill patternType="solid">
          <bgColor rgb="FF81B9D0"/>
        </patternFill>
      </fill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numFmt numFmtId="172" formatCode="[$-409]d\-mmm\-yyyy;@"/>
    </dxf>
    <dxf>
      <alignment horizontal="left" vertical="top" wrapText="1"/>
    </dxf>
    <dxf>
      <alignment horizontal="left"/>
    </dxf>
    <dxf>
      <alignment horizontal="left"/>
    </dxf>
    <dxf>
      <alignment horizontal="left"/>
    </dxf>
    <dxf>
      <alignment horizontal="left"/>
    </dxf>
    <dxf>
      <alignment vertical="top"/>
    </dxf>
    <dxf>
      <alignment vertical="top"/>
    </dxf>
    <dxf>
      <alignment vertical="top"/>
    </dxf>
    <dxf>
      <alignment vertical="top"/>
    </dxf>
    <dxf>
      <alignment wrapText="1"/>
    </dxf>
    <dxf>
      <alignment wrapText="1"/>
    </dxf>
    <dxf>
      <alignment wrapText="1"/>
    </dxf>
    <dxf>
      <alignment wrapText="1"/>
    </dxf>
    <dxf>
      <alignment horizontal="center"/>
    </dxf>
    <dxf>
      <alignment vertical="center"/>
    </dxf>
    <dxf>
      <numFmt numFmtId="0" formatCode="General"/>
      <alignment vertical="center" textRotation="0" indent="0" justifyLastLine="0" shrinkToFit="0" readingOrder="0"/>
      <protection locked="1" hidden="0"/>
    </dxf>
    <dxf>
      <numFmt numFmtId="0" formatCode="General"/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/>
        <right style="medium">
          <color indexed="64"/>
        </right>
        <top/>
        <bottom/>
      </border>
      <protection locked="0" hidden="0"/>
    </dxf>
    <dxf>
      <font>
        <sz val="10"/>
      </font>
      <numFmt numFmtId="166" formatCode="_(&quot;$&quot;* #,##0.00_);_(&quot;$&quot;* \(#,##0.00\);_(&quot;$&quot;* &quot;-&quot;??_);_(@_)"/>
      <fill>
        <patternFill patternType="solid">
          <fgColor indexed="64"/>
          <bgColor theme="0" tint="-0.14999847407452621"/>
        </patternFill>
      </fill>
      <alignment horizontal="general" vertical="center" textRotation="0" wrapText="0" indent="0" justifyLastLine="0" shrinkToFit="0" readingOrder="0"/>
      <protection locked="1" hidden="0"/>
    </dxf>
    <dxf>
      <font>
        <sz val="10"/>
      </font>
      <numFmt numFmtId="166" formatCode="_(&quot;$&quot;* #,##0.00_);_(&quot;$&quot;* \(#,##0.00\);_(&quot;$&quot;* &quot;-&quot;??_);_(@_)"/>
      <fill>
        <patternFill patternType="solid">
          <fgColor indexed="64"/>
          <bgColor theme="0" tint="-0.14999847407452621"/>
        </patternFill>
      </fill>
      <alignment horizontal="general" vertical="center" textRotation="0" wrapText="0" indent="0" justifyLastLine="0" shrinkToFit="0" readingOrder="0"/>
      <protection locked="1" hidden="0"/>
    </dxf>
    <dxf>
      <numFmt numFmtId="166" formatCode="_(&quot;$&quot;* #,##0.00_);_(&quot;$&quot;* \(#,##0.00\);_(&quot;$&quot;* &quot;-&quot;??_);_(@_)"/>
      <fill>
        <patternFill patternType="solid">
          <fgColor indexed="64"/>
          <bgColor theme="0" tint="-0.14999847407452621"/>
        </patternFill>
      </fill>
      <alignment horizontal="general" vertical="center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6" formatCode="_(&quot;$&quot;* #,##0.00_);_(&quot;$&quot;* \(#,##0.00\);_(&quot;$&quot;* &quot;-&quot;??_);_(@_)"/>
      <fill>
        <patternFill patternType="solid">
          <fgColor indexed="64"/>
          <bgColor theme="0" tint="-0.14999847407452621"/>
        </patternFill>
      </fill>
      <alignment horizontal="general" vertical="center" textRotation="0" wrapText="0" indent="0" justifyLastLine="0" shrinkToFit="0" readingOrder="0"/>
      <protection locked="0" hidden="0"/>
    </dxf>
    <dxf>
      <numFmt numFmtId="170" formatCode="_(&quot;$&quot;* #,##0_);_(&quot;$&quot;* \(#,##0\);_(&quot;$&quot;* &quot;-&quot;??_);_(@_)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protection locked="0" hidden="0"/>
    </dxf>
    <dxf>
      <numFmt numFmtId="166" formatCode="_(&quot;$&quot;* #,##0.00_);_(&quot;$&quot;* \(#,##0.00\);_(&quot;$&quot;* &quot;-&quot;??_);_(@_)"/>
      <fill>
        <patternFill>
          <fgColor indexed="64"/>
          <bgColor theme="0" tint="-0.14999847407452621"/>
        </patternFill>
      </fill>
      <alignment vertical="center" textRotation="0" indent="0" justifyLastLine="0" shrinkToFit="0" readingOrder="0"/>
      <protection locked="1" hidden="0"/>
    </dxf>
    <dxf>
      <numFmt numFmtId="166" formatCode="_(&quot;$&quot;* #,##0.00_);_(&quot;$&quot;* \(#,##0.00\);_(&quot;$&quot;* &quot;-&quot;??_);_(@_)"/>
      <fill>
        <patternFill patternType="solid">
          <fgColor indexed="64"/>
          <bgColor theme="0" tint="-0.14999847407452621"/>
        </patternFill>
      </fill>
      <alignment horizontal="general" vertical="center" textRotation="0" wrapText="0" indent="0" justifyLastLine="0" shrinkToFit="0" readingOrder="0"/>
      <protection locked="1" hidden="0"/>
    </dxf>
    <dxf>
      <numFmt numFmtId="166" formatCode="_(&quot;$&quot;* #,##0.00_);_(&quot;$&quot;* \(#,##0.00\);_(&quot;$&quot;* &quot;-&quot;??_);_(@_)"/>
      <fill>
        <patternFill patternType="solid">
          <fgColor indexed="64"/>
          <bgColor theme="0" tint="-0.14999847407452621"/>
        </patternFill>
      </fill>
      <alignment horizontal="general" vertical="center" textRotation="0" wrapText="0" indent="0" justifyLastLine="0" shrinkToFit="0" readingOrder="0"/>
      <protection locked="1" hidden="0"/>
    </dxf>
    <dxf>
      <numFmt numFmtId="166" formatCode="_(&quot;$&quot;* #,##0.00_);_(&quot;$&quot;* \(#,##0.00\);_(&quot;$&quot;* &quot;-&quot;??_);_(@_)"/>
      <fill>
        <patternFill patternType="solid">
          <fgColor indexed="64"/>
          <bgColor theme="8" tint="0.79998168889431442"/>
        </patternFill>
      </fill>
      <alignment horizontal="general" vertical="center" textRotation="0" wrapText="0" indent="0" justifyLastLine="0" shrinkToFit="0" readingOrder="0"/>
      <protection locked="0" hidden="0"/>
    </dxf>
    <dxf>
      <font>
        <sz val="10"/>
      </font>
      <numFmt numFmtId="166" formatCode="_(&quot;$&quot;* #,##0.00_);_(&quot;$&quot;* \(#,##0.00\);_(&quot;$&quot;* &quot;-&quot;??_);_(@_)"/>
      <fill>
        <patternFill patternType="solid">
          <fgColor indexed="64"/>
          <bgColor theme="0" tint="-0.14999847407452621"/>
        </patternFill>
      </fill>
      <alignment horizontal="general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72" formatCode="[$-409]d\-mmm\-yyyy;@"/>
      <fill>
        <patternFill patternType="solid">
          <fgColor indexed="64"/>
          <bgColor theme="0" tint="-0.14999847407452621"/>
        </patternFill>
      </fill>
      <alignment horizontal="general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72" formatCode="[$-409]d\-mmm\-yyyy;@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general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border outline="0">
        <top style="thin">
          <color indexed="64"/>
        </top>
      </border>
    </dxf>
    <dxf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alignment vertical="center" textRotation="0" indent="0" justifyLastLine="0" shrinkToFit="0" readingOrder="0"/>
      <protection locked="1" hidden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fill>
        <patternFill patternType="solid">
          <fgColor indexed="64"/>
          <bgColor theme="8" tint="0.79998168889431442"/>
        </patternFill>
      </fill>
      <border diagonalUp="0" diagonalDown="0">
        <left style="thin">
          <color rgb="FF005FAF"/>
        </left>
        <right style="thin">
          <color rgb="FF005FAF"/>
        </right>
        <top style="thin">
          <color rgb="FF005FAF"/>
        </top>
        <bottom style="thin">
          <color rgb="FF005FAF"/>
        </bottom>
        <vertical style="thin">
          <color rgb="FF005FAF"/>
        </vertical>
        <horizontal style="thin">
          <color rgb="FF005FAF"/>
        </horizontal>
      </border>
      <protection locked="0" hidden="0"/>
    </dxf>
    <dxf>
      <font>
        <strike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fill>
        <patternFill patternType="solid">
          <fgColor indexed="64"/>
          <bgColor theme="8" tint="0.79998168889431442"/>
        </patternFill>
      </fill>
      <border diagonalUp="0" diagonalDown="0">
        <left style="thin">
          <color rgb="FF005FAF"/>
        </left>
        <right style="thin">
          <color rgb="FF005FAF"/>
        </right>
        <top style="thin">
          <color rgb="FF005FAF"/>
        </top>
        <bottom style="thin">
          <color rgb="FF005FAF"/>
        </bottom>
        <vertical style="thin">
          <color rgb="FF005FAF"/>
        </vertical>
        <horizontal style="thin">
          <color rgb="FF005FAF"/>
        </horizontal>
      </border>
      <protection locked="0" hidden="0"/>
    </dxf>
    <dxf>
      <font>
        <strike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fill>
        <patternFill patternType="solid">
          <fgColor indexed="64"/>
          <bgColor theme="8" tint="0.79998168889431442"/>
        </patternFill>
      </fill>
      <protection locked="0" hidden="0"/>
    </dxf>
    <dxf>
      <border>
        <bottom style="medium">
          <color theme="8" tint="-0.249977111117893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fill>
        <patternFill patternType="solid">
          <fgColor indexed="64"/>
          <bgColor theme="8" tint="0.59999389629810485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protection locked="0" hidden="0"/>
    </dxf>
    <dxf>
      <font>
        <strike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protection locked="0" hidden="0"/>
    </dxf>
    <dxf>
      <border>
        <bottom style="medium">
          <color theme="8" tint="-0.249977111117893"/>
        </bottom>
      </border>
    </dxf>
    <dxf>
      <font>
        <strike val="0"/>
        <outline val="0"/>
        <shadow val="0"/>
        <u val="none"/>
        <vertAlign val="baseline"/>
        <sz val="14"/>
        <color theme="0"/>
        <name val="Calibri"/>
        <family val="2"/>
        <scheme val="minor"/>
      </font>
      <fill>
        <patternFill patternType="solid">
          <fgColor indexed="64"/>
          <bgColor rgb="FF005FAF"/>
        </patternFill>
      </fill>
      <alignment horizontal="center" vertical="center" textRotation="0" wrapText="1" indent="0" justifyLastLine="0" shrinkToFit="0" readingOrder="0"/>
    </dxf>
    <dxf>
      <numFmt numFmtId="164" formatCode="&quot;$&quot;#,##0_);[Red]\(&quot;$&quot;#,##0\)"/>
    </dxf>
    <dxf>
      <numFmt numFmtId="164" formatCode="&quot;$&quot;#,##0_);[Red]\(&quot;$&quot;#,##0\)"/>
    </dxf>
    <dxf>
      <numFmt numFmtId="164" formatCode="&quot;$&quot;#,##0_);[Red]\(&quot;$&quot;#,##0\)"/>
    </dxf>
    <dxf>
      <numFmt numFmtId="164" formatCode="&quot;$&quot;#,##0_);[Red]\(&quot;$&quot;#,##0\)"/>
      <fill>
        <patternFill patternType="solid">
          <fgColor indexed="64"/>
          <bgColor theme="0" tint="-0.14999847407452621"/>
        </patternFill>
      </fill>
    </dxf>
    <dxf>
      <numFmt numFmtId="164" formatCode="&quot;$&quot;#,##0_);[Red]\(&quot;$&quot;#,##0\)"/>
    </dxf>
    <dxf>
      <numFmt numFmtId="164" formatCode="&quot;$&quot;#,##0_);[Red]\(&quot;$&quot;#,##0\)"/>
    </dxf>
    <dxf>
      <numFmt numFmtId="165" formatCode="&quot;$&quot;#,##0.00_);[Red]\(&quot;$&quot;#,##0.00\)"/>
    </dxf>
    <dxf>
      <alignment horizontal="left" vertical="bottom" textRotation="0" wrapText="1" indent="0" justifyLastLine="0" shrinkToFit="0" readingOrder="0"/>
    </dxf>
  </dxfs>
  <tableStyles count="1" defaultTableStyle="TableStyleMedium9" defaultPivotStyle="PivotStyleLight16">
    <tableStyle name="MySqlDefault" pivot="0" table="0" count="0" xr9:uid="{00000000-0011-0000-FFFF-FFFF00000000}"/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5FAF"/>
      <color rgb="FFF2ED87"/>
      <color rgb="FF7DABBF"/>
      <color rgb="FFFFFFFF"/>
      <color rgb="FF1E5775"/>
      <color rgb="FF4F81BD"/>
      <color rgb="FF81B9D0"/>
      <color rgb="FF007399"/>
      <color rgb="FFFFFF99"/>
      <color rgb="FF19A3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pivotCacheDefinition" Target="pivotCache/pivotCacheDefinition1.xml"/><Relationship Id="rId19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17/10/relationships/person" Target="persons/perso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[Accelerate Budget and Invoice Schedule_2025.xlsx]STEP 3 -Verify With Proposal!PivotTable2</c:name>
    <c:fmtId val="5"/>
  </c:pivotSource>
  <c:chart>
    <c:title>
      <c:tx>
        <c:strRef>
          <c:f>'STEP 1 - Partners &amp; Supervisors'!$B$4</c:f>
          <c:strCache>
            <c:ptCount val="1"/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noFill/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rgbClr val="1E5775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noFill/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rgbClr val="1E5775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</c:pivotFmt>
    </c:pivotFmts>
    <c:plotArea>
      <c:layout/>
      <c:barChart>
        <c:barDir val="bar"/>
        <c:grouping val="stack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59461375"/>
        <c:axId val="259463775"/>
      </c:barChart>
      <c:catAx>
        <c:axId val="259461375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9463775"/>
        <c:crosses val="autoZero"/>
        <c:auto val="1"/>
        <c:lblAlgn val="ctr"/>
        <c:lblOffset val="100"/>
        <c:noMultiLvlLbl val="0"/>
      </c:catAx>
      <c:valAx>
        <c:axId val="259463775"/>
        <c:scaling>
          <c:orientation val="minMax"/>
        </c:scaling>
        <c:delete val="0"/>
        <c:axPos val="b"/>
        <c:numFmt formatCode="yyyy/mm/dd;@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946137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431800</xdr:colOff>
      <xdr:row>12</xdr:row>
      <xdr:rowOff>88900</xdr:rowOff>
    </xdr:from>
    <xdr:to>
      <xdr:col>3</xdr:col>
      <xdr:colOff>1612730</xdr:colOff>
      <xdr:row>13</xdr:row>
      <xdr:rowOff>444500</xdr:rowOff>
    </xdr:to>
    <xdr:pic>
      <xdr:nvPicPr>
        <xdr:cNvPr id="7" name="Picture 1">
          <a:extLst>
            <a:ext uri="{FF2B5EF4-FFF2-40B4-BE49-F238E27FC236}">
              <a16:creationId xmlns:a16="http://schemas.microsoft.com/office/drawing/2014/main" id="{B478DFD3-98F6-4364-9F68-001F5CB31AA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4138"/>
        <a:stretch/>
      </xdr:blipFill>
      <xdr:spPr>
        <a:xfrm>
          <a:off x="6019800" y="3568700"/>
          <a:ext cx="1180930" cy="7366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17318</xdr:colOff>
      <xdr:row>0</xdr:row>
      <xdr:rowOff>112568</xdr:rowOff>
    </xdr:from>
    <xdr:to>
      <xdr:col>1</xdr:col>
      <xdr:colOff>1884218</xdr:colOff>
      <xdr:row>0</xdr:row>
      <xdr:rowOff>426893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78DFCEAB-9E40-E863-50D1-DFF6485C8D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8432" y="112568"/>
          <a:ext cx="1866900" cy="3143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108620</xdr:colOff>
      <xdr:row>0</xdr:row>
      <xdr:rowOff>119671</xdr:rowOff>
    </xdr:from>
    <xdr:to>
      <xdr:col>1</xdr:col>
      <xdr:colOff>1473891</xdr:colOff>
      <xdr:row>0</xdr:row>
      <xdr:rowOff>349773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2F1A78A-B5CF-3E19-BEC7-7B79F97049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3549" y="119671"/>
          <a:ext cx="1365271" cy="23010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29417</xdr:colOff>
      <xdr:row>3</xdr:row>
      <xdr:rowOff>33987</xdr:rowOff>
    </xdr:from>
    <xdr:to>
      <xdr:col>12</xdr:col>
      <xdr:colOff>145592</xdr:colOff>
      <xdr:row>9</xdr:row>
      <xdr:rowOff>107182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69708B34-97D6-1BD3-9E65-9DA09D78FE4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4138"/>
        <a:stretch/>
      </xdr:blipFill>
      <xdr:spPr>
        <a:xfrm>
          <a:off x="9869156" y="986487"/>
          <a:ext cx="1954914" cy="1209845"/>
        </a:xfrm>
        <a:prstGeom prst="rect">
          <a:avLst/>
        </a:prstGeom>
      </xdr:spPr>
    </xdr:pic>
    <xdr:clientData/>
  </xdr:twoCellAnchor>
  <xdr:twoCellAnchor>
    <xdr:from>
      <xdr:col>0</xdr:col>
      <xdr:colOff>16565</xdr:colOff>
      <xdr:row>1</xdr:row>
      <xdr:rowOff>33131</xdr:rowOff>
    </xdr:from>
    <xdr:to>
      <xdr:col>8</xdr:col>
      <xdr:colOff>74543</xdr:colOff>
      <xdr:row>23</xdr:row>
      <xdr:rowOff>67089</xdr:rowOff>
    </xdr:to>
    <xdr:graphicFrame macro="">
      <xdr:nvGraphicFramePr>
        <xdr:cNvPr id="22" name="Chart 1">
          <a:extLst>
            <a:ext uri="{FF2B5EF4-FFF2-40B4-BE49-F238E27FC236}">
              <a16:creationId xmlns:a16="http://schemas.microsoft.com/office/drawing/2014/main" id="{2F30E5B4-D224-C864-D5EB-B1D26F111162}"/>
            </a:ext>
            <a:ext uri="{147F2762-F138-4A5C-976F-8EAC2B608ADB}">
              <a16:predDERef xmlns:a16="http://schemas.microsoft.com/office/drawing/2014/main" pred="{69708B34-97D6-1BD3-9E65-9DA09D78FE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173934</xdr:colOff>
      <xdr:row>1</xdr:row>
      <xdr:rowOff>24848</xdr:rowOff>
    </xdr:from>
    <xdr:to>
      <xdr:col>10</xdr:col>
      <xdr:colOff>2122498</xdr:colOff>
      <xdr:row>6</xdr:row>
      <xdr:rowOff>117093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56531F4-CFFB-4D61-9998-670131620FF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4138"/>
        <a:stretch/>
      </xdr:blipFill>
      <xdr:spPr>
        <a:xfrm>
          <a:off x="8912086" y="405848"/>
          <a:ext cx="1954914" cy="121937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376767</xdr:rowOff>
    </xdr:to>
    <xdr:pic>
      <xdr:nvPicPr>
        <xdr:cNvPr id="3" name="Picture 2" descr="Mitacs letterhead _Vancouver.eps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/>
        <a:srcRect l="18455" r="15021" b="66101"/>
        <a:stretch/>
      </xdr:blipFill>
      <xdr:spPr bwMode="auto">
        <a:xfrm>
          <a:off x="250031" y="0"/>
          <a:ext cx="1475317" cy="37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Nicole Hack" id="{E6D3FA43-3182-4929-A8C0-72ABC893648D}" userId="S::nhack@mitacs.ca::84bd5967-72c4-4f3c-9f97-baed68148282" providerId="AD"/>
  <person displayName="Megan Strawford" id="{34D01A65-D4FF-4EC5-B5A8-8F072B9BD75B}" userId="S::mstrawford@mitacs.ca::318cbbf6-178e-4bcb-90ab-502113ff5dca" providerId="AD"/>
</personList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att Binnington" refreshedDate="45310.605915972221" createdVersion="8" refreshedVersion="8" minRefreshableVersion="3" recordCount="100" xr:uid="{A6707D25-32C5-44A6-B795-DCC2E0B782FC}">
  <cacheSource type="worksheet">
    <worksheetSource name="Table_BudgetDetails"/>
  </cacheSource>
  <cacheFields count="25">
    <cacheField name="Intern Full Name" numFmtId="0">
      <sharedItems containsNonDate="0" containsBlank="1" count="32">
        <m/>
        <s v="cgvnb xcfgxbv" u="1"/>
        <s v="ni" u="1"/>
        <s v="TBD1" u="1"/>
        <s v="cvfdfvc" u="1"/>
        <s v="Naveen" u="1"/>
        <s v="NIcole " u="1"/>
        <s v="Nmae" u="1"/>
        <s v="Cindy Nguyen" u="1"/>
        <s v="Twinkle Johnson" u="1"/>
        <s v="Peter Parker" u="1"/>
        <s v="Nicole" u="1"/>
        <s v="Naveen Kumar" u="1"/>
        <s v="Jane Doe" u="1"/>
        <s v="TBD6" u="1"/>
        <s v="desfgbvgfhm nj" u="1"/>
        <s v="TBD5" u="1"/>
        <s v="John Doe" u="1"/>
        <s v="Raj Bhandal" u="1"/>
        <s v="TBD4" u="1"/>
        <s v="asdfghjkl;" u="1"/>
        <s v="John Doe " u="1"/>
        <s v="ffffffffff" u="1"/>
        <s v="Twinkle" u="1"/>
        <s v="TBD3" u="1"/>
        <s v="dytjyufkykifjmgfjy" u="1"/>
        <s v="nvhbvc" u="1"/>
        <s v="kjndvkjzdsn" u="1"/>
        <s v="ddddd" u="1"/>
        <s v="TBD2" u="1"/>
        <s v="Nicole Hack" u="1"/>
        <s v="fdbgfd" u="1"/>
      </sharedItems>
    </cacheField>
    <cacheField name="Intern Degree" numFmtId="0">
      <sharedItems containsNonDate="0" containsBlank="1" count="12">
        <m/>
        <s v="Professional Degree" u="1"/>
        <s v="Recent graduate - College" u="1"/>
        <s v="PhD" u="1"/>
        <s v="Recent graduate - Undergrad" u="1"/>
        <s v="College" u="1"/>
        <s v="Recent graduate - MSc" u="1"/>
        <s v="Postdoc" u="1"/>
        <s v="Recent graduate - PhD" u="1"/>
        <s v="Undergrad" u="1"/>
        <s v="Recent graduate" u="1"/>
        <s v="Master’s" u="1"/>
      </sharedItems>
    </cacheField>
    <cacheField name="Academic Supervisor _x000a_(Account Holder)" numFmtId="0">
      <sharedItems containsNonDate="0" containsString="0" containsBlank="1"/>
    </cacheField>
    <cacheField name="Co-supervisor" numFmtId="0">
      <sharedItems containsNonDate="0" containsString="0" containsBlank="1"/>
    </cacheField>
    <cacheField name="Academic Institution Name" numFmtId="0">
      <sharedItems/>
    </cacheField>
    <cacheField name="Partner Name" numFmtId="0">
      <sharedItems containsNonDate="0" containsBlank="1" count="14">
        <m/>
        <s v="adbgfh" u="1"/>
        <s v="Oceanic Airlines" u="1"/>
        <s v="Partner" u="1"/>
        <s v="ABCD Industries" u="1"/>
        <s v="Stark Industries" u="1"/>
        <s v="123 industries" u="1"/>
        <s v="OsCorp" u="1"/>
        <s v="Encom Computer Corporation" u="1"/>
        <s v="Test Partner" u="1"/>
        <s v="zgfbzgfdb" u="1"/>
        <s v="dfzgfd" u="1"/>
        <s v="Acme Inc." u="1"/>
        <s v="Hansei Inc." u="1"/>
      </sharedItems>
    </cacheField>
    <cacheField name="Number of Internship units (IUs)" numFmtId="0">
      <sharedItems containsNonDate="0" containsString="0" containsBlank="1" containsNumber="1" containsInteger="1" minValue="1" maxValue="12" count="10">
        <m/>
        <n v="5" u="1"/>
        <n v="2" u="1"/>
        <n v="6" u="1"/>
        <n v="7" u="1"/>
        <n v="1" u="1"/>
        <n v="3" u="1"/>
        <n v="8" u="1"/>
        <n v="4" u="1"/>
        <n v="12" u="1"/>
      </sharedItems>
    </cacheField>
    <cacheField name="Internship Type" numFmtId="0">
      <sharedItems containsNonDate="0" containsString="0" containsBlank="1"/>
    </cacheField>
    <cacheField name="Internship Length (months)" numFmtId="0">
      <sharedItems containsNonDate="0" containsString="0" containsBlank="1"/>
    </cacheField>
    <cacheField name="Estimated Start Date" numFmtId="172">
      <sharedItems containsNonDate="0" containsString="0" containsBlank="1"/>
    </cacheField>
    <cacheField name="Estimated End Date" numFmtId="172">
      <sharedItems containsDate="1" containsMixedTypes="1" minDate="2023-09-01T00:00:00" maxDate="2030-01-02T00:00:00" count="19">
        <s v=""/>
        <d v="2024-10-13T00:00:00" u="1"/>
        <d v="2023-09-01T00:00:00" u="1"/>
        <d v="2024-09-01T00:00:00" u="1"/>
        <d v="2025-09-01T00:00:00" u="1"/>
        <d v="2026-09-01T00:00:00" u="1"/>
        <d v="2026-07-01T00:00:00" u="1"/>
        <d v="2024-09-30T00:00:00" u="1"/>
        <d v="2026-06-01T00:00:00" u="1"/>
        <d v="2024-06-13T00:00:00" u="1"/>
        <d v="2025-01-12T00:00:00" u="1"/>
        <d v="2027-09-02T00:00:00" u="1"/>
        <d v="2028-04-01T00:00:00" u="1"/>
        <d v="2025-02-01T00:00:00" u="1"/>
        <d v="2028-11-03T00:00:00" u="1"/>
        <d v="2027-02-01T00:00:00" u="1"/>
        <d v="2026-06-02T00:00:00" u="1"/>
        <d v="2026-01-01T00:00:00" u="1"/>
        <d v="2030-01-01T00:00:00" u="1"/>
      </sharedItems>
    </cacheField>
    <cacheField name="Base Partner Contribution (per/IU)" numFmtId="166">
      <sharedItems/>
    </cacheField>
    <cacheField name="Additional Partner Contribution (per/IU)" numFmtId="0">
      <sharedItems containsNonDate="0" containsString="0" containsBlank="1"/>
    </cacheField>
    <cacheField name="Total Partner Contribution (per/IU)" numFmtId="166">
      <sharedItems/>
    </cacheField>
    <cacheField name="Total Award (per/IU)" numFmtId="166">
      <sharedItems/>
    </cacheField>
    <cacheField name="Minimum Stipend (per/IU) " numFmtId="166">
      <sharedItems/>
    </cacheField>
    <cacheField name="Stipend Override" numFmtId="170">
      <sharedItems containsNonDate="0" containsString="0" containsBlank="1"/>
    </cacheField>
    <cacheField name="Research Expenses (per/IU)" numFmtId="166">
      <sharedItems/>
    </cacheField>
    <cacheField name="Total Stipend" numFmtId="166">
      <sharedItems/>
    </cacheField>
    <cacheField name="Total Partner Contribution" numFmtId="166">
      <sharedItems/>
    </cacheField>
    <cacheField name="Total Award (incl. Mitacs provided funds)" numFmtId="166">
      <sharedItems/>
    </cacheField>
    <cacheField name="Notes _x000a_(Please provide details if there will be gaps in internships, if the top-ups amounts differ for each internship unit, etc)" numFmtId="0">
      <sharedItems containsNonDate="0" containsString="0" containsBlank="1"/>
    </cacheField>
    <cacheField name="Number of Interns" numFmtId="0">
      <sharedItems/>
    </cacheField>
    <cacheField name="Is Blank?" numFmtId="0">
      <sharedItems count="2">
        <s v="Yes"/>
        <s v="No" u="1"/>
      </sharedItems>
    </cacheField>
    <cacheField name="Duration (days)" numFmtId="0" formula="'Internship Length (months)'*'Number of Internship units (IUs)'*30" databaseField="0"/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00">
  <r>
    <x v="0"/>
    <x v="0"/>
    <m/>
    <m/>
    <s v=""/>
    <x v="0"/>
    <x v="0"/>
    <m/>
    <m/>
    <m/>
    <x v="0"/>
    <s v=""/>
    <m/>
    <s v=""/>
    <s v=""/>
    <s v=""/>
    <m/>
    <s v=""/>
    <s v=""/>
    <s v=""/>
    <s v=""/>
    <m/>
    <s v=""/>
    <x v="0"/>
  </r>
  <r>
    <x v="0"/>
    <x v="0"/>
    <m/>
    <m/>
    <s v=""/>
    <x v="0"/>
    <x v="0"/>
    <m/>
    <m/>
    <m/>
    <x v="0"/>
    <s v=""/>
    <m/>
    <s v=""/>
    <s v=""/>
    <s v=""/>
    <m/>
    <s v=""/>
    <s v=""/>
    <s v=""/>
    <s v=""/>
    <m/>
    <s v=""/>
    <x v="0"/>
  </r>
  <r>
    <x v="0"/>
    <x v="0"/>
    <m/>
    <m/>
    <s v=""/>
    <x v="0"/>
    <x v="0"/>
    <m/>
    <m/>
    <m/>
    <x v="0"/>
    <s v=""/>
    <m/>
    <s v=""/>
    <s v=""/>
    <s v=""/>
    <m/>
    <s v=""/>
    <s v=""/>
    <s v=""/>
    <s v=""/>
    <m/>
    <s v=""/>
    <x v="0"/>
  </r>
  <r>
    <x v="0"/>
    <x v="0"/>
    <m/>
    <m/>
    <s v=""/>
    <x v="0"/>
    <x v="0"/>
    <m/>
    <m/>
    <m/>
    <x v="0"/>
    <s v=""/>
    <m/>
    <s v=""/>
    <s v=""/>
    <s v=""/>
    <m/>
    <s v=""/>
    <s v=""/>
    <s v=""/>
    <s v=""/>
    <m/>
    <s v=""/>
    <x v="0"/>
  </r>
  <r>
    <x v="0"/>
    <x v="0"/>
    <m/>
    <m/>
    <s v=""/>
    <x v="0"/>
    <x v="0"/>
    <m/>
    <m/>
    <m/>
    <x v="0"/>
    <s v=""/>
    <m/>
    <s v=""/>
    <s v=""/>
    <s v=""/>
    <m/>
    <s v=""/>
    <s v=""/>
    <s v=""/>
    <s v=""/>
    <m/>
    <s v=""/>
    <x v="0"/>
  </r>
  <r>
    <x v="0"/>
    <x v="0"/>
    <m/>
    <m/>
    <s v=""/>
    <x v="0"/>
    <x v="0"/>
    <m/>
    <m/>
    <m/>
    <x v="0"/>
    <s v=""/>
    <m/>
    <s v=""/>
    <s v=""/>
    <s v=""/>
    <m/>
    <s v=""/>
    <s v=""/>
    <s v=""/>
    <s v=""/>
    <m/>
    <s v=""/>
    <x v="0"/>
  </r>
  <r>
    <x v="0"/>
    <x v="0"/>
    <m/>
    <m/>
    <s v=""/>
    <x v="0"/>
    <x v="0"/>
    <m/>
    <m/>
    <m/>
    <x v="0"/>
    <s v=""/>
    <m/>
    <s v=""/>
    <s v=""/>
    <s v=""/>
    <m/>
    <s v=""/>
    <s v=""/>
    <s v=""/>
    <s v=""/>
    <m/>
    <s v=""/>
    <x v="0"/>
  </r>
  <r>
    <x v="0"/>
    <x v="0"/>
    <m/>
    <m/>
    <s v=""/>
    <x v="0"/>
    <x v="0"/>
    <m/>
    <m/>
    <m/>
    <x v="0"/>
    <s v=""/>
    <m/>
    <s v=""/>
    <s v=""/>
    <s v=""/>
    <m/>
    <s v=""/>
    <s v=""/>
    <s v=""/>
    <s v=""/>
    <m/>
    <s v=""/>
    <x v="0"/>
  </r>
  <r>
    <x v="0"/>
    <x v="0"/>
    <m/>
    <m/>
    <s v=""/>
    <x v="0"/>
    <x v="0"/>
    <m/>
    <m/>
    <m/>
    <x v="0"/>
    <s v=""/>
    <m/>
    <s v=""/>
    <s v=""/>
    <s v=""/>
    <m/>
    <s v=""/>
    <s v=""/>
    <s v=""/>
    <s v=""/>
    <m/>
    <s v=""/>
    <x v="0"/>
  </r>
  <r>
    <x v="0"/>
    <x v="0"/>
    <m/>
    <m/>
    <s v=""/>
    <x v="0"/>
    <x v="0"/>
    <m/>
    <m/>
    <m/>
    <x v="0"/>
    <s v=""/>
    <m/>
    <s v=""/>
    <s v=""/>
    <s v=""/>
    <m/>
    <s v=""/>
    <s v=""/>
    <s v=""/>
    <s v=""/>
    <m/>
    <s v=""/>
    <x v="0"/>
  </r>
  <r>
    <x v="0"/>
    <x v="0"/>
    <m/>
    <m/>
    <s v=""/>
    <x v="0"/>
    <x v="0"/>
    <m/>
    <m/>
    <m/>
    <x v="0"/>
    <s v=""/>
    <m/>
    <s v=""/>
    <s v=""/>
    <s v=""/>
    <m/>
    <s v=""/>
    <s v=""/>
    <s v=""/>
    <s v=""/>
    <m/>
    <s v=""/>
    <x v="0"/>
  </r>
  <r>
    <x v="0"/>
    <x v="0"/>
    <m/>
    <m/>
    <s v=""/>
    <x v="0"/>
    <x v="0"/>
    <m/>
    <m/>
    <m/>
    <x v="0"/>
    <s v=""/>
    <m/>
    <s v=""/>
    <s v=""/>
    <s v=""/>
    <m/>
    <s v=""/>
    <s v=""/>
    <s v=""/>
    <s v=""/>
    <m/>
    <s v=""/>
    <x v="0"/>
  </r>
  <r>
    <x v="0"/>
    <x v="0"/>
    <m/>
    <m/>
    <s v=""/>
    <x v="0"/>
    <x v="0"/>
    <m/>
    <m/>
    <m/>
    <x v="0"/>
    <s v=""/>
    <m/>
    <s v=""/>
    <s v=""/>
    <s v=""/>
    <m/>
    <s v=""/>
    <s v=""/>
    <s v=""/>
    <s v=""/>
    <m/>
    <s v=""/>
    <x v="0"/>
  </r>
  <r>
    <x v="0"/>
    <x v="0"/>
    <m/>
    <m/>
    <s v=""/>
    <x v="0"/>
    <x v="0"/>
    <m/>
    <m/>
    <m/>
    <x v="0"/>
    <s v=""/>
    <m/>
    <s v=""/>
    <s v=""/>
    <s v=""/>
    <m/>
    <s v=""/>
    <s v=""/>
    <s v=""/>
    <s v=""/>
    <m/>
    <s v=""/>
    <x v="0"/>
  </r>
  <r>
    <x v="0"/>
    <x v="0"/>
    <m/>
    <m/>
    <s v=""/>
    <x v="0"/>
    <x v="0"/>
    <m/>
    <m/>
    <m/>
    <x v="0"/>
    <s v=""/>
    <m/>
    <s v=""/>
    <s v=""/>
    <s v=""/>
    <m/>
    <s v=""/>
    <s v=""/>
    <s v=""/>
    <s v=""/>
    <m/>
    <s v=""/>
    <x v="0"/>
  </r>
  <r>
    <x v="0"/>
    <x v="0"/>
    <m/>
    <m/>
    <s v=""/>
    <x v="0"/>
    <x v="0"/>
    <m/>
    <m/>
    <m/>
    <x v="0"/>
    <s v=""/>
    <m/>
    <s v=""/>
    <s v=""/>
    <s v=""/>
    <m/>
    <s v=""/>
    <s v=""/>
    <s v=""/>
    <s v=""/>
    <m/>
    <s v=""/>
    <x v="0"/>
  </r>
  <r>
    <x v="0"/>
    <x v="0"/>
    <m/>
    <m/>
    <s v=""/>
    <x v="0"/>
    <x v="0"/>
    <m/>
    <m/>
    <m/>
    <x v="0"/>
    <s v=""/>
    <m/>
    <s v=""/>
    <s v=""/>
    <s v=""/>
    <m/>
    <s v=""/>
    <s v=""/>
    <s v=""/>
    <s v=""/>
    <m/>
    <s v=""/>
    <x v="0"/>
  </r>
  <r>
    <x v="0"/>
    <x v="0"/>
    <m/>
    <m/>
    <s v=""/>
    <x v="0"/>
    <x v="0"/>
    <m/>
    <m/>
    <m/>
    <x v="0"/>
    <s v=""/>
    <m/>
    <s v=""/>
    <s v=""/>
    <s v=""/>
    <m/>
    <s v=""/>
    <s v=""/>
    <s v=""/>
    <s v=""/>
    <m/>
    <s v=""/>
    <x v="0"/>
  </r>
  <r>
    <x v="0"/>
    <x v="0"/>
    <m/>
    <m/>
    <s v=""/>
    <x v="0"/>
    <x v="0"/>
    <m/>
    <m/>
    <m/>
    <x v="0"/>
    <s v=""/>
    <m/>
    <s v=""/>
    <s v=""/>
    <s v=""/>
    <m/>
    <s v=""/>
    <s v=""/>
    <s v=""/>
    <s v=""/>
    <m/>
    <s v=""/>
    <x v="0"/>
  </r>
  <r>
    <x v="0"/>
    <x v="0"/>
    <m/>
    <m/>
    <s v=""/>
    <x v="0"/>
    <x v="0"/>
    <m/>
    <m/>
    <m/>
    <x v="0"/>
    <s v=""/>
    <m/>
    <s v=""/>
    <s v=""/>
    <s v=""/>
    <m/>
    <s v=""/>
    <s v=""/>
    <s v=""/>
    <s v=""/>
    <m/>
    <s v=""/>
    <x v="0"/>
  </r>
  <r>
    <x v="0"/>
    <x v="0"/>
    <m/>
    <m/>
    <s v=""/>
    <x v="0"/>
    <x v="0"/>
    <m/>
    <m/>
    <m/>
    <x v="0"/>
    <s v=""/>
    <m/>
    <s v=""/>
    <s v=""/>
    <s v=""/>
    <m/>
    <s v=""/>
    <s v=""/>
    <s v=""/>
    <s v=""/>
    <m/>
    <s v=""/>
    <x v="0"/>
  </r>
  <r>
    <x v="0"/>
    <x v="0"/>
    <m/>
    <m/>
    <s v=""/>
    <x v="0"/>
    <x v="0"/>
    <m/>
    <m/>
    <m/>
    <x v="0"/>
    <s v=""/>
    <m/>
    <s v=""/>
    <s v=""/>
    <s v=""/>
    <m/>
    <s v=""/>
    <s v=""/>
    <s v=""/>
    <s v=""/>
    <m/>
    <s v=""/>
    <x v="0"/>
  </r>
  <r>
    <x v="0"/>
    <x v="0"/>
    <m/>
    <m/>
    <s v=""/>
    <x v="0"/>
    <x v="0"/>
    <m/>
    <m/>
    <m/>
    <x v="0"/>
    <s v=""/>
    <m/>
    <s v=""/>
    <s v=""/>
    <s v=""/>
    <m/>
    <s v=""/>
    <s v=""/>
    <s v=""/>
    <s v=""/>
    <m/>
    <s v=""/>
    <x v="0"/>
  </r>
  <r>
    <x v="0"/>
    <x v="0"/>
    <m/>
    <m/>
    <s v=""/>
    <x v="0"/>
    <x v="0"/>
    <m/>
    <m/>
    <m/>
    <x v="0"/>
    <s v=""/>
    <m/>
    <s v=""/>
    <s v=""/>
    <s v=""/>
    <m/>
    <s v=""/>
    <s v=""/>
    <s v=""/>
    <s v=""/>
    <m/>
    <s v=""/>
    <x v="0"/>
  </r>
  <r>
    <x v="0"/>
    <x v="0"/>
    <m/>
    <m/>
    <s v=""/>
    <x v="0"/>
    <x v="0"/>
    <m/>
    <m/>
    <m/>
    <x v="0"/>
    <s v=""/>
    <m/>
    <s v=""/>
    <s v=""/>
    <s v=""/>
    <m/>
    <s v=""/>
    <s v=""/>
    <s v=""/>
    <s v=""/>
    <m/>
    <s v=""/>
    <x v="0"/>
  </r>
  <r>
    <x v="0"/>
    <x v="0"/>
    <m/>
    <m/>
    <s v=""/>
    <x v="0"/>
    <x v="0"/>
    <m/>
    <m/>
    <m/>
    <x v="0"/>
    <s v=""/>
    <m/>
    <s v=""/>
    <s v=""/>
    <s v=""/>
    <m/>
    <s v=""/>
    <s v=""/>
    <s v=""/>
    <s v=""/>
    <m/>
    <s v=""/>
    <x v="0"/>
  </r>
  <r>
    <x v="0"/>
    <x v="0"/>
    <m/>
    <m/>
    <s v=""/>
    <x v="0"/>
    <x v="0"/>
    <m/>
    <m/>
    <m/>
    <x v="0"/>
    <s v=""/>
    <m/>
    <s v=""/>
    <s v=""/>
    <s v=""/>
    <m/>
    <s v=""/>
    <s v=""/>
    <s v=""/>
    <s v=""/>
    <m/>
    <s v=""/>
    <x v="0"/>
  </r>
  <r>
    <x v="0"/>
    <x v="0"/>
    <m/>
    <m/>
    <s v=""/>
    <x v="0"/>
    <x v="0"/>
    <m/>
    <m/>
    <m/>
    <x v="0"/>
    <s v=""/>
    <m/>
    <s v=""/>
    <s v=""/>
    <s v=""/>
    <m/>
    <s v=""/>
    <s v=""/>
    <s v=""/>
    <s v=""/>
    <m/>
    <s v=""/>
    <x v="0"/>
  </r>
  <r>
    <x v="0"/>
    <x v="0"/>
    <m/>
    <m/>
    <s v=""/>
    <x v="0"/>
    <x v="0"/>
    <m/>
    <m/>
    <m/>
    <x v="0"/>
    <s v=""/>
    <m/>
    <s v=""/>
    <s v=""/>
    <s v=""/>
    <m/>
    <s v=""/>
    <s v=""/>
    <s v=""/>
    <s v=""/>
    <m/>
    <s v=""/>
    <x v="0"/>
  </r>
  <r>
    <x v="0"/>
    <x v="0"/>
    <m/>
    <m/>
    <s v=""/>
    <x v="0"/>
    <x v="0"/>
    <m/>
    <m/>
    <m/>
    <x v="0"/>
    <s v=""/>
    <m/>
    <s v=""/>
    <s v=""/>
    <s v=""/>
    <m/>
    <s v=""/>
    <s v=""/>
    <s v=""/>
    <s v=""/>
    <m/>
    <s v=""/>
    <x v="0"/>
  </r>
  <r>
    <x v="0"/>
    <x v="0"/>
    <m/>
    <m/>
    <s v=""/>
    <x v="0"/>
    <x v="0"/>
    <m/>
    <m/>
    <m/>
    <x v="0"/>
    <s v=""/>
    <m/>
    <s v=""/>
    <s v=""/>
    <s v=""/>
    <m/>
    <s v=""/>
    <s v=""/>
    <s v=""/>
    <s v=""/>
    <m/>
    <s v=""/>
    <x v="0"/>
  </r>
  <r>
    <x v="0"/>
    <x v="0"/>
    <m/>
    <m/>
    <s v=""/>
    <x v="0"/>
    <x v="0"/>
    <m/>
    <m/>
    <m/>
    <x v="0"/>
    <s v=""/>
    <m/>
    <s v=""/>
    <s v=""/>
    <s v=""/>
    <m/>
    <s v=""/>
    <s v=""/>
    <s v=""/>
    <s v=""/>
    <m/>
    <s v=""/>
    <x v="0"/>
  </r>
  <r>
    <x v="0"/>
    <x v="0"/>
    <m/>
    <m/>
    <s v=""/>
    <x v="0"/>
    <x v="0"/>
    <m/>
    <m/>
    <m/>
    <x v="0"/>
    <s v=""/>
    <m/>
    <s v=""/>
    <s v=""/>
    <s v=""/>
    <m/>
    <s v=""/>
    <s v=""/>
    <s v=""/>
    <s v=""/>
    <m/>
    <s v=""/>
    <x v="0"/>
  </r>
  <r>
    <x v="0"/>
    <x v="0"/>
    <m/>
    <m/>
    <s v=""/>
    <x v="0"/>
    <x v="0"/>
    <m/>
    <m/>
    <m/>
    <x v="0"/>
    <s v=""/>
    <m/>
    <s v=""/>
    <s v=""/>
    <s v=""/>
    <m/>
    <s v=""/>
    <s v=""/>
    <s v=""/>
    <s v=""/>
    <m/>
    <s v=""/>
    <x v="0"/>
  </r>
  <r>
    <x v="0"/>
    <x v="0"/>
    <m/>
    <m/>
    <s v=""/>
    <x v="0"/>
    <x v="0"/>
    <m/>
    <m/>
    <m/>
    <x v="0"/>
    <s v=""/>
    <m/>
    <s v=""/>
    <s v=""/>
    <s v=""/>
    <m/>
    <s v=""/>
    <s v=""/>
    <s v=""/>
    <s v=""/>
    <m/>
    <s v=""/>
    <x v="0"/>
  </r>
  <r>
    <x v="0"/>
    <x v="0"/>
    <m/>
    <m/>
    <s v=""/>
    <x v="0"/>
    <x v="0"/>
    <m/>
    <m/>
    <m/>
    <x v="0"/>
    <s v=""/>
    <m/>
    <s v=""/>
    <s v=""/>
    <s v=""/>
    <m/>
    <s v=""/>
    <s v=""/>
    <s v=""/>
    <s v=""/>
    <m/>
    <s v=""/>
    <x v="0"/>
  </r>
  <r>
    <x v="0"/>
    <x v="0"/>
    <m/>
    <m/>
    <s v=""/>
    <x v="0"/>
    <x v="0"/>
    <m/>
    <m/>
    <m/>
    <x v="0"/>
    <s v=""/>
    <m/>
    <s v=""/>
    <s v=""/>
    <s v=""/>
    <m/>
    <s v=""/>
    <s v=""/>
    <s v=""/>
    <s v=""/>
    <m/>
    <s v=""/>
    <x v="0"/>
  </r>
  <r>
    <x v="0"/>
    <x v="0"/>
    <m/>
    <m/>
    <s v=""/>
    <x v="0"/>
    <x v="0"/>
    <m/>
    <m/>
    <m/>
    <x v="0"/>
    <s v=""/>
    <m/>
    <s v=""/>
    <s v=""/>
    <s v=""/>
    <m/>
    <s v=""/>
    <s v=""/>
    <s v=""/>
    <s v=""/>
    <m/>
    <s v=""/>
    <x v="0"/>
  </r>
  <r>
    <x v="0"/>
    <x v="0"/>
    <m/>
    <m/>
    <s v=""/>
    <x v="0"/>
    <x v="0"/>
    <m/>
    <m/>
    <m/>
    <x v="0"/>
    <s v=""/>
    <m/>
    <s v=""/>
    <s v=""/>
    <s v=""/>
    <m/>
    <s v=""/>
    <s v=""/>
    <s v=""/>
    <s v=""/>
    <m/>
    <s v=""/>
    <x v="0"/>
  </r>
  <r>
    <x v="0"/>
    <x v="0"/>
    <m/>
    <m/>
    <s v=""/>
    <x v="0"/>
    <x v="0"/>
    <m/>
    <m/>
    <m/>
    <x v="0"/>
    <s v=""/>
    <m/>
    <s v=""/>
    <s v=""/>
    <s v=""/>
    <m/>
    <s v=""/>
    <s v=""/>
    <s v=""/>
    <s v=""/>
    <m/>
    <s v=""/>
    <x v="0"/>
  </r>
  <r>
    <x v="0"/>
    <x v="0"/>
    <m/>
    <m/>
    <s v=""/>
    <x v="0"/>
    <x v="0"/>
    <m/>
    <m/>
    <m/>
    <x v="0"/>
    <s v=""/>
    <m/>
    <s v=""/>
    <s v=""/>
    <s v=""/>
    <m/>
    <s v=""/>
    <s v=""/>
    <s v=""/>
    <s v=""/>
    <m/>
    <s v=""/>
    <x v="0"/>
  </r>
  <r>
    <x v="0"/>
    <x v="0"/>
    <m/>
    <m/>
    <s v=""/>
    <x v="0"/>
    <x v="0"/>
    <m/>
    <m/>
    <m/>
    <x v="0"/>
    <s v=""/>
    <m/>
    <s v=""/>
    <s v=""/>
    <s v=""/>
    <m/>
    <s v=""/>
    <s v=""/>
    <s v=""/>
    <s v=""/>
    <m/>
    <s v=""/>
    <x v="0"/>
  </r>
  <r>
    <x v="0"/>
    <x v="0"/>
    <m/>
    <m/>
    <s v=""/>
    <x v="0"/>
    <x v="0"/>
    <m/>
    <m/>
    <m/>
    <x v="0"/>
    <s v=""/>
    <m/>
    <s v=""/>
    <s v=""/>
    <s v=""/>
    <m/>
    <s v=""/>
    <s v=""/>
    <s v=""/>
    <s v=""/>
    <m/>
    <s v=""/>
    <x v="0"/>
  </r>
  <r>
    <x v="0"/>
    <x v="0"/>
    <m/>
    <m/>
    <s v=""/>
    <x v="0"/>
    <x v="0"/>
    <m/>
    <m/>
    <m/>
    <x v="0"/>
    <s v=""/>
    <m/>
    <s v=""/>
    <s v=""/>
    <s v=""/>
    <m/>
    <s v=""/>
    <s v=""/>
    <s v=""/>
    <s v=""/>
    <m/>
    <s v=""/>
    <x v="0"/>
  </r>
  <r>
    <x v="0"/>
    <x v="0"/>
    <m/>
    <m/>
    <s v=""/>
    <x v="0"/>
    <x v="0"/>
    <m/>
    <m/>
    <m/>
    <x v="0"/>
    <s v=""/>
    <m/>
    <s v=""/>
    <s v=""/>
    <s v=""/>
    <m/>
    <s v=""/>
    <s v=""/>
    <s v=""/>
    <s v=""/>
    <m/>
    <s v=""/>
    <x v="0"/>
  </r>
  <r>
    <x v="0"/>
    <x v="0"/>
    <m/>
    <m/>
    <s v=""/>
    <x v="0"/>
    <x v="0"/>
    <m/>
    <m/>
    <m/>
    <x v="0"/>
    <s v=""/>
    <m/>
    <s v=""/>
    <s v=""/>
    <s v=""/>
    <m/>
    <s v=""/>
    <s v=""/>
    <s v=""/>
    <s v=""/>
    <m/>
    <s v=""/>
    <x v="0"/>
  </r>
  <r>
    <x v="0"/>
    <x v="0"/>
    <m/>
    <m/>
    <s v=""/>
    <x v="0"/>
    <x v="0"/>
    <m/>
    <m/>
    <m/>
    <x v="0"/>
    <s v=""/>
    <m/>
    <s v=""/>
    <s v=""/>
    <s v=""/>
    <m/>
    <s v=""/>
    <s v=""/>
    <s v=""/>
    <s v=""/>
    <m/>
    <s v=""/>
    <x v="0"/>
  </r>
  <r>
    <x v="0"/>
    <x v="0"/>
    <m/>
    <m/>
    <s v=""/>
    <x v="0"/>
    <x v="0"/>
    <m/>
    <m/>
    <m/>
    <x v="0"/>
    <s v=""/>
    <m/>
    <s v=""/>
    <s v=""/>
    <s v=""/>
    <m/>
    <s v=""/>
    <s v=""/>
    <s v=""/>
    <s v=""/>
    <m/>
    <s v=""/>
    <x v="0"/>
  </r>
  <r>
    <x v="0"/>
    <x v="0"/>
    <m/>
    <m/>
    <s v=""/>
    <x v="0"/>
    <x v="0"/>
    <m/>
    <m/>
    <m/>
    <x v="0"/>
    <s v=""/>
    <m/>
    <s v=""/>
    <s v=""/>
    <s v=""/>
    <m/>
    <s v=""/>
    <s v=""/>
    <s v=""/>
    <s v=""/>
    <m/>
    <s v=""/>
    <x v="0"/>
  </r>
  <r>
    <x v="0"/>
    <x v="0"/>
    <m/>
    <m/>
    <s v=""/>
    <x v="0"/>
    <x v="0"/>
    <m/>
    <m/>
    <m/>
    <x v="0"/>
    <s v=""/>
    <m/>
    <s v=""/>
    <s v=""/>
    <s v=""/>
    <m/>
    <s v=""/>
    <s v=""/>
    <s v=""/>
    <s v=""/>
    <m/>
    <s v=""/>
    <x v="0"/>
  </r>
  <r>
    <x v="0"/>
    <x v="0"/>
    <m/>
    <m/>
    <s v=""/>
    <x v="0"/>
    <x v="0"/>
    <m/>
    <m/>
    <m/>
    <x v="0"/>
    <s v=""/>
    <m/>
    <s v=""/>
    <s v=""/>
    <s v=""/>
    <m/>
    <s v=""/>
    <s v=""/>
    <s v=""/>
    <s v=""/>
    <m/>
    <s v=""/>
    <x v="0"/>
  </r>
  <r>
    <x v="0"/>
    <x v="0"/>
    <m/>
    <m/>
    <s v=""/>
    <x v="0"/>
    <x v="0"/>
    <m/>
    <m/>
    <m/>
    <x v="0"/>
    <s v=""/>
    <m/>
    <s v=""/>
    <s v=""/>
    <s v=""/>
    <m/>
    <s v=""/>
    <s v=""/>
    <s v=""/>
    <s v=""/>
    <m/>
    <s v=""/>
    <x v="0"/>
  </r>
  <r>
    <x v="0"/>
    <x v="0"/>
    <m/>
    <m/>
    <s v=""/>
    <x v="0"/>
    <x v="0"/>
    <m/>
    <m/>
    <m/>
    <x v="0"/>
    <s v=""/>
    <m/>
    <s v=""/>
    <s v=""/>
    <s v=""/>
    <m/>
    <s v=""/>
    <s v=""/>
    <s v=""/>
    <s v=""/>
    <m/>
    <s v=""/>
    <x v="0"/>
  </r>
  <r>
    <x v="0"/>
    <x v="0"/>
    <m/>
    <m/>
    <s v=""/>
    <x v="0"/>
    <x v="0"/>
    <m/>
    <m/>
    <m/>
    <x v="0"/>
    <s v=""/>
    <m/>
    <s v=""/>
    <s v=""/>
    <s v=""/>
    <m/>
    <s v=""/>
    <s v=""/>
    <s v=""/>
    <s v=""/>
    <m/>
    <s v=""/>
    <x v="0"/>
  </r>
  <r>
    <x v="0"/>
    <x v="0"/>
    <m/>
    <m/>
    <s v=""/>
    <x v="0"/>
    <x v="0"/>
    <m/>
    <m/>
    <m/>
    <x v="0"/>
    <s v=""/>
    <m/>
    <s v=""/>
    <s v=""/>
    <s v=""/>
    <m/>
    <s v=""/>
    <s v=""/>
    <s v=""/>
    <s v=""/>
    <m/>
    <s v=""/>
    <x v="0"/>
  </r>
  <r>
    <x v="0"/>
    <x v="0"/>
    <m/>
    <m/>
    <s v=""/>
    <x v="0"/>
    <x v="0"/>
    <m/>
    <m/>
    <m/>
    <x v="0"/>
    <s v=""/>
    <m/>
    <s v=""/>
    <s v=""/>
    <s v=""/>
    <m/>
    <s v=""/>
    <s v=""/>
    <s v=""/>
    <s v=""/>
    <m/>
    <s v=""/>
    <x v="0"/>
  </r>
  <r>
    <x v="0"/>
    <x v="0"/>
    <m/>
    <m/>
    <s v=""/>
    <x v="0"/>
    <x v="0"/>
    <m/>
    <m/>
    <m/>
    <x v="0"/>
    <s v=""/>
    <m/>
    <s v=""/>
    <s v=""/>
    <s v=""/>
    <m/>
    <s v=""/>
    <s v=""/>
    <s v=""/>
    <s v=""/>
    <m/>
    <s v=""/>
    <x v="0"/>
  </r>
  <r>
    <x v="0"/>
    <x v="0"/>
    <m/>
    <m/>
    <s v=""/>
    <x v="0"/>
    <x v="0"/>
    <m/>
    <m/>
    <m/>
    <x v="0"/>
    <s v=""/>
    <m/>
    <s v=""/>
    <s v=""/>
    <s v=""/>
    <m/>
    <s v=""/>
    <s v=""/>
    <s v=""/>
    <s v=""/>
    <m/>
    <s v=""/>
    <x v="0"/>
  </r>
  <r>
    <x v="0"/>
    <x v="0"/>
    <m/>
    <m/>
    <s v=""/>
    <x v="0"/>
    <x v="0"/>
    <m/>
    <m/>
    <m/>
    <x v="0"/>
    <s v=""/>
    <m/>
    <s v=""/>
    <s v=""/>
    <s v=""/>
    <m/>
    <s v=""/>
    <s v=""/>
    <s v=""/>
    <s v=""/>
    <m/>
    <s v=""/>
    <x v="0"/>
  </r>
  <r>
    <x v="0"/>
    <x v="0"/>
    <m/>
    <m/>
    <s v=""/>
    <x v="0"/>
    <x v="0"/>
    <m/>
    <m/>
    <m/>
    <x v="0"/>
    <s v=""/>
    <m/>
    <s v=""/>
    <s v=""/>
    <s v=""/>
    <m/>
    <s v=""/>
    <s v=""/>
    <s v=""/>
    <s v=""/>
    <m/>
    <s v=""/>
    <x v="0"/>
  </r>
  <r>
    <x v="0"/>
    <x v="0"/>
    <m/>
    <m/>
    <s v=""/>
    <x v="0"/>
    <x v="0"/>
    <m/>
    <m/>
    <m/>
    <x v="0"/>
    <s v=""/>
    <m/>
    <s v=""/>
    <s v=""/>
    <s v=""/>
    <m/>
    <s v=""/>
    <s v=""/>
    <s v=""/>
    <s v=""/>
    <m/>
    <s v=""/>
    <x v="0"/>
  </r>
  <r>
    <x v="0"/>
    <x v="0"/>
    <m/>
    <m/>
    <s v=""/>
    <x v="0"/>
    <x v="0"/>
    <m/>
    <m/>
    <m/>
    <x v="0"/>
    <s v=""/>
    <m/>
    <s v=""/>
    <s v=""/>
    <s v=""/>
    <m/>
    <s v=""/>
    <s v=""/>
    <s v=""/>
    <s v=""/>
    <m/>
    <s v=""/>
    <x v="0"/>
  </r>
  <r>
    <x v="0"/>
    <x v="0"/>
    <m/>
    <m/>
    <s v=""/>
    <x v="0"/>
    <x v="0"/>
    <m/>
    <m/>
    <m/>
    <x v="0"/>
    <s v=""/>
    <m/>
    <s v=""/>
    <s v=""/>
    <s v=""/>
    <m/>
    <s v=""/>
    <s v=""/>
    <s v=""/>
    <s v=""/>
    <m/>
    <s v=""/>
    <x v="0"/>
  </r>
  <r>
    <x v="0"/>
    <x v="0"/>
    <m/>
    <m/>
    <s v=""/>
    <x v="0"/>
    <x v="0"/>
    <m/>
    <m/>
    <m/>
    <x v="0"/>
    <s v=""/>
    <m/>
    <s v=""/>
    <s v=""/>
    <s v=""/>
    <m/>
    <s v=""/>
    <s v=""/>
    <s v=""/>
    <s v=""/>
    <m/>
    <s v=""/>
    <x v="0"/>
  </r>
  <r>
    <x v="0"/>
    <x v="0"/>
    <m/>
    <m/>
    <s v=""/>
    <x v="0"/>
    <x v="0"/>
    <m/>
    <m/>
    <m/>
    <x v="0"/>
    <s v=""/>
    <m/>
    <s v=""/>
    <s v=""/>
    <s v=""/>
    <m/>
    <s v=""/>
    <s v=""/>
    <s v=""/>
    <s v=""/>
    <m/>
    <s v=""/>
    <x v="0"/>
  </r>
  <r>
    <x v="0"/>
    <x v="0"/>
    <m/>
    <m/>
    <s v=""/>
    <x v="0"/>
    <x v="0"/>
    <m/>
    <m/>
    <m/>
    <x v="0"/>
    <s v=""/>
    <m/>
    <s v=""/>
    <s v=""/>
    <s v=""/>
    <m/>
    <s v=""/>
    <s v=""/>
    <s v=""/>
    <s v=""/>
    <m/>
    <s v=""/>
    <x v="0"/>
  </r>
  <r>
    <x v="0"/>
    <x v="0"/>
    <m/>
    <m/>
    <s v=""/>
    <x v="0"/>
    <x v="0"/>
    <m/>
    <m/>
    <m/>
    <x v="0"/>
    <s v=""/>
    <m/>
    <s v=""/>
    <s v=""/>
    <s v=""/>
    <m/>
    <s v=""/>
    <s v=""/>
    <s v=""/>
    <s v=""/>
    <m/>
    <s v=""/>
    <x v="0"/>
  </r>
  <r>
    <x v="0"/>
    <x v="0"/>
    <m/>
    <m/>
    <s v=""/>
    <x v="0"/>
    <x v="0"/>
    <m/>
    <m/>
    <m/>
    <x v="0"/>
    <s v=""/>
    <m/>
    <s v=""/>
    <s v=""/>
    <s v=""/>
    <m/>
    <s v=""/>
    <s v=""/>
    <s v=""/>
    <s v=""/>
    <m/>
    <s v=""/>
    <x v="0"/>
  </r>
  <r>
    <x v="0"/>
    <x v="0"/>
    <m/>
    <m/>
    <s v=""/>
    <x v="0"/>
    <x v="0"/>
    <m/>
    <m/>
    <m/>
    <x v="0"/>
    <s v=""/>
    <m/>
    <s v=""/>
    <s v=""/>
    <s v=""/>
    <m/>
    <s v=""/>
    <s v=""/>
    <s v=""/>
    <s v=""/>
    <m/>
    <s v=""/>
    <x v="0"/>
  </r>
  <r>
    <x v="0"/>
    <x v="0"/>
    <m/>
    <m/>
    <s v=""/>
    <x v="0"/>
    <x v="0"/>
    <m/>
    <m/>
    <m/>
    <x v="0"/>
    <s v=""/>
    <m/>
    <s v=""/>
    <s v=""/>
    <s v=""/>
    <m/>
    <s v=""/>
    <s v=""/>
    <s v=""/>
    <s v=""/>
    <m/>
    <s v=""/>
    <x v="0"/>
  </r>
  <r>
    <x v="0"/>
    <x v="0"/>
    <m/>
    <m/>
    <s v=""/>
    <x v="0"/>
    <x v="0"/>
    <m/>
    <m/>
    <m/>
    <x v="0"/>
    <s v=""/>
    <m/>
    <s v=""/>
    <s v=""/>
    <s v=""/>
    <m/>
    <s v=""/>
    <s v=""/>
    <s v=""/>
    <s v=""/>
    <m/>
    <s v=""/>
    <x v="0"/>
  </r>
  <r>
    <x v="0"/>
    <x v="0"/>
    <m/>
    <m/>
    <s v=""/>
    <x v="0"/>
    <x v="0"/>
    <m/>
    <m/>
    <m/>
    <x v="0"/>
    <s v=""/>
    <m/>
    <s v=""/>
    <s v=""/>
    <s v=""/>
    <m/>
    <s v=""/>
    <s v=""/>
    <s v=""/>
    <s v=""/>
    <m/>
    <s v=""/>
    <x v="0"/>
  </r>
  <r>
    <x v="0"/>
    <x v="0"/>
    <m/>
    <m/>
    <s v=""/>
    <x v="0"/>
    <x v="0"/>
    <m/>
    <m/>
    <m/>
    <x v="0"/>
    <s v=""/>
    <m/>
    <s v=""/>
    <s v=""/>
    <s v=""/>
    <m/>
    <s v=""/>
    <s v=""/>
    <s v=""/>
    <s v=""/>
    <m/>
    <s v=""/>
    <x v="0"/>
  </r>
  <r>
    <x v="0"/>
    <x v="0"/>
    <m/>
    <m/>
    <s v=""/>
    <x v="0"/>
    <x v="0"/>
    <m/>
    <m/>
    <m/>
    <x v="0"/>
    <s v=""/>
    <m/>
    <s v=""/>
    <s v=""/>
    <s v=""/>
    <m/>
    <s v=""/>
    <s v=""/>
    <s v=""/>
    <s v=""/>
    <m/>
    <s v=""/>
    <x v="0"/>
  </r>
  <r>
    <x v="0"/>
    <x v="0"/>
    <m/>
    <m/>
    <s v=""/>
    <x v="0"/>
    <x v="0"/>
    <m/>
    <m/>
    <m/>
    <x v="0"/>
    <s v=""/>
    <m/>
    <s v=""/>
    <s v=""/>
    <s v=""/>
    <m/>
    <s v=""/>
    <s v=""/>
    <s v=""/>
    <s v=""/>
    <m/>
    <s v=""/>
    <x v="0"/>
  </r>
  <r>
    <x v="0"/>
    <x v="0"/>
    <m/>
    <m/>
    <s v=""/>
    <x v="0"/>
    <x v="0"/>
    <m/>
    <m/>
    <m/>
    <x v="0"/>
    <s v=""/>
    <m/>
    <s v=""/>
    <s v=""/>
    <s v=""/>
    <m/>
    <s v=""/>
    <s v=""/>
    <s v=""/>
    <s v=""/>
    <m/>
    <s v=""/>
    <x v="0"/>
  </r>
  <r>
    <x v="0"/>
    <x v="0"/>
    <m/>
    <m/>
    <s v=""/>
    <x v="0"/>
    <x v="0"/>
    <m/>
    <m/>
    <m/>
    <x v="0"/>
    <s v=""/>
    <m/>
    <s v=""/>
    <s v=""/>
    <s v=""/>
    <m/>
    <s v=""/>
    <s v=""/>
    <s v=""/>
    <s v=""/>
    <m/>
    <s v=""/>
    <x v="0"/>
  </r>
  <r>
    <x v="0"/>
    <x v="0"/>
    <m/>
    <m/>
    <s v=""/>
    <x v="0"/>
    <x v="0"/>
    <m/>
    <m/>
    <m/>
    <x v="0"/>
    <s v=""/>
    <m/>
    <s v=""/>
    <s v=""/>
    <s v=""/>
    <m/>
    <s v=""/>
    <s v=""/>
    <s v=""/>
    <s v=""/>
    <m/>
    <s v=""/>
    <x v="0"/>
  </r>
  <r>
    <x v="0"/>
    <x v="0"/>
    <m/>
    <m/>
    <s v=""/>
    <x v="0"/>
    <x v="0"/>
    <m/>
    <m/>
    <m/>
    <x v="0"/>
    <s v=""/>
    <m/>
    <s v=""/>
    <s v=""/>
    <s v=""/>
    <m/>
    <s v=""/>
    <s v=""/>
    <s v=""/>
    <s v=""/>
    <m/>
    <s v=""/>
    <x v="0"/>
  </r>
  <r>
    <x v="0"/>
    <x v="0"/>
    <m/>
    <m/>
    <s v=""/>
    <x v="0"/>
    <x v="0"/>
    <m/>
    <m/>
    <m/>
    <x v="0"/>
    <s v=""/>
    <m/>
    <s v=""/>
    <s v=""/>
    <s v=""/>
    <m/>
    <s v=""/>
    <s v=""/>
    <s v=""/>
    <s v=""/>
    <m/>
    <s v=""/>
    <x v="0"/>
  </r>
  <r>
    <x v="0"/>
    <x v="0"/>
    <m/>
    <m/>
    <s v=""/>
    <x v="0"/>
    <x v="0"/>
    <m/>
    <m/>
    <m/>
    <x v="0"/>
    <s v=""/>
    <m/>
    <s v=""/>
    <s v=""/>
    <s v=""/>
    <m/>
    <s v=""/>
    <s v=""/>
    <s v=""/>
    <s v=""/>
    <m/>
    <s v=""/>
    <x v="0"/>
  </r>
  <r>
    <x v="0"/>
    <x v="0"/>
    <m/>
    <m/>
    <s v=""/>
    <x v="0"/>
    <x v="0"/>
    <m/>
    <m/>
    <m/>
    <x v="0"/>
    <s v=""/>
    <m/>
    <s v=""/>
    <s v=""/>
    <s v=""/>
    <m/>
    <s v=""/>
    <s v=""/>
    <s v=""/>
    <s v=""/>
    <m/>
    <s v=""/>
    <x v="0"/>
  </r>
  <r>
    <x v="0"/>
    <x v="0"/>
    <m/>
    <m/>
    <s v=""/>
    <x v="0"/>
    <x v="0"/>
    <m/>
    <m/>
    <m/>
    <x v="0"/>
    <s v=""/>
    <m/>
    <s v=""/>
    <s v=""/>
    <s v=""/>
    <m/>
    <s v=""/>
    <s v=""/>
    <s v=""/>
    <s v=""/>
    <m/>
    <s v=""/>
    <x v="0"/>
  </r>
  <r>
    <x v="0"/>
    <x v="0"/>
    <m/>
    <m/>
    <s v=""/>
    <x v="0"/>
    <x v="0"/>
    <m/>
    <m/>
    <m/>
    <x v="0"/>
    <s v=""/>
    <m/>
    <s v=""/>
    <s v=""/>
    <s v=""/>
    <m/>
    <s v=""/>
    <s v=""/>
    <s v=""/>
    <s v=""/>
    <m/>
    <s v=""/>
    <x v="0"/>
  </r>
  <r>
    <x v="0"/>
    <x v="0"/>
    <m/>
    <m/>
    <s v=""/>
    <x v="0"/>
    <x v="0"/>
    <m/>
    <m/>
    <m/>
    <x v="0"/>
    <s v=""/>
    <m/>
    <s v=""/>
    <s v=""/>
    <s v=""/>
    <m/>
    <s v=""/>
    <s v=""/>
    <s v=""/>
    <s v=""/>
    <m/>
    <s v=""/>
    <x v="0"/>
  </r>
  <r>
    <x v="0"/>
    <x v="0"/>
    <m/>
    <m/>
    <s v=""/>
    <x v="0"/>
    <x v="0"/>
    <m/>
    <m/>
    <m/>
    <x v="0"/>
    <s v=""/>
    <m/>
    <s v=""/>
    <s v=""/>
    <s v=""/>
    <m/>
    <s v=""/>
    <s v=""/>
    <s v=""/>
    <s v=""/>
    <m/>
    <s v=""/>
    <x v="0"/>
  </r>
  <r>
    <x v="0"/>
    <x v="0"/>
    <m/>
    <m/>
    <s v=""/>
    <x v="0"/>
    <x v="0"/>
    <m/>
    <m/>
    <m/>
    <x v="0"/>
    <s v=""/>
    <m/>
    <s v=""/>
    <s v=""/>
    <s v=""/>
    <m/>
    <s v=""/>
    <s v=""/>
    <s v=""/>
    <s v=""/>
    <m/>
    <s v=""/>
    <x v="0"/>
  </r>
  <r>
    <x v="0"/>
    <x v="0"/>
    <m/>
    <m/>
    <s v=""/>
    <x v="0"/>
    <x v="0"/>
    <m/>
    <m/>
    <m/>
    <x v="0"/>
    <s v=""/>
    <m/>
    <s v=""/>
    <s v=""/>
    <s v=""/>
    <m/>
    <s v=""/>
    <s v=""/>
    <s v=""/>
    <s v=""/>
    <m/>
    <s v=""/>
    <x v="0"/>
  </r>
  <r>
    <x v="0"/>
    <x v="0"/>
    <m/>
    <m/>
    <s v=""/>
    <x v="0"/>
    <x v="0"/>
    <m/>
    <m/>
    <m/>
    <x v="0"/>
    <s v=""/>
    <m/>
    <s v=""/>
    <s v=""/>
    <s v=""/>
    <m/>
    <s v=""/>
    <s v=""/>
    <s v=""/>
    <s v=""/>
    <m/>
    <s v=""/>
    <x v="0"/>
  </r>
  <r>
    <x v="0"/>
    <x v="0"/>
    <m/>
    <m/>
    <s v=""/>
    <x v="0"/>
    <x v="0"/>
    <m/>
    <m/>
    <m/>
    <x v="0"/>
    <s v=""/>
    <m/>
    <s v=""/>
    <s v=""/>
    <s v=""/>
    <m/>
    <s v=""/>
    <s v=""/>
    <s v=""/>
    <s v=""/>
    <m/>
    <s v=""/>
    <x v="0"/>
  </r>
  <r>
    <x v="0"/>
    <x v="0"/>
    <m/>
    <m/>
    <s v=""/>
    <x v="0"/>
    <x v="0"/>
    <m/>
    <m/>
    <m/>
    <x v="0"/>
    <s v=""/>
    <m/>
    <s v=""/>
    <s v=""/>
    <s v=""/>
    <m/>
    <s v=""/>
    <s v=""/>
    <s v=""/>
    <s v=""/>
    <m/>
    <s v=""/>
    <x v="0"/>
  </r>
  <r>
    <x v="0"/>
    <x v="0"/>
    <m/>
    <m/>
    <s v=""/>
    <x v="0"/>
    <x v="0"/>
    <m/>
    <m/>
    <m/>
    <x v="0"/>
    <s v=""/>
    <m/>
    <s v=""/>
    <s v=""/>
    <s v=""/>
    <m/>
    <s v=""/>
    <s v=""/>
    <s v=""/>
    <s v=""/>
    <m/>
    <s v=""/>
    <x v="0"/>
  </r>
  <r>
    <x v="0"/>
    <x v="0"/>
    <m/>
    <m/>
    <s v=""/>
    <x v="0"/>
    <x v="0"/>
    <m/>
    <m/>
    <m/>
    <x v="0"/>
    <s v=""/>
    <m/>
    <s v=""/>
    <s v=""/>
    <s v=""/>
    <m/>
    <s v=""/>
    <s v=""/>
    <s v=""/>
    <s v=""/>
    <m/>
    <s v=""/>
    <x v="0"/>
  </r>
  <r>
    <x v="0"/>
    <x v="0"/>
    <m/>
    <m/>
    <s v=""/>
    <x v="0"/>
    <x v="0"/>
    <m/>
    <m/>
    <m/>
    <x v="0"/>
    <s v=""/>
    <m/>
    <s v=""/>
    <s v=""/>
    <s v=""/>
    <m/>
    <s v=""/>
    <s v=""/>
    <s v=""/>
    <s v=""/>
    <m/>
    <s v=""/>
    <x v="0"/>
  </r>
  <r>
    <x v="0"/>
    <x v="0"/>
    <m/>
    <m/>
    <s v=""/>
    <x v="0"/>
    <x v="0"/>
    <m/>
    <m/>
    <m/>
    <x v="0"/>
    <s v=""/>
    <m/>
    <s v=""/>
    <s v=""/>
    <s v=""/>
    <m/>
    <s v=""/>
    <s v=""/>
    <s v=""/>
    <s v=""/>
    <m/>
    <s v=""/>
    <x v="0"/>
  </r>
  <r>
    <x v="0"/>
    <x v="0"/>
    <m/>
    <m/>
    <s v=""/>
    <x v="0"/>
    <x v="0"/>
    <m/>
    <m/>
    <m/>
    <x v="0"/>
    <s v=""/>
    <m/>
    <s v=""/>
    <s v=""/>
    <s v=""/>
    <m/>
    <s v=""/>
    <s v=""/>
    <s v=""/>
    <s v=""/>
    <m/>
    <s v=""/>
    <x v="0"/>
  </r>
  <r>
    <x v="0"/>
    <x v="0"/>
    <m/>
    <m/>
    <s v=""/>
    <x v="0"/>
    <x v="0"/>
    <m/>
    <m/>
    <m/>
    <x v="0"/>
    <s v=""/>
    <m/>
    <s v=""/>
    <s v=""/>
    <s v=""/>
    <m/>
    <s v=""/>
    <s v=""/>
    <s v=""/>
    <s v=""/>
    <m/>
    <s v=""/>
    <x v="0"/>
  </r>
  <r>
    <x v="0"/>
    <x v="0"/>
    <m/>
    <m/>
    <s v=""/>
    <x v="0"/>
    <x v="0"/>
    <m/>
    <m/>
    <m/>
    <x v="0"/>
    <s v=""/>
    <m/>
    <s v=""/>
    <s v=""/>
    <s v=""/>
    <m/>
    <s v=""/>
    <s v=""/>
    <s v=""/>
    <s v=""/>
    <m/>
    <s v=""/>
    <x v="0"/>
  </r>
  <r>
    <x v="0"/>
    <x v="0"/>
    <m/>
    <m/>
    <s v=""/>
    <x v="0"/>
    <x v="0"/>
    <m/>
    <m/>
    <m/>
    <x v="0"/>
    <s v=""/>
    <m/>
    <s v=""/>
    <s v=""/>
    <s v=""/>
    <m/>
    <s v=""/>
    <s v=""/>
    <s v=""/>
    <s v=""/>
    <m/>
    <s v=""/>
    <x v="0"/>
  </r>
  <r>
    <x v="0"/>
    <x v="0"/>
    <m/>
    <m/>
    <s v=""/>
    <x v="0"/>
    <x v="0"/>
    <m/>
    <m/>
    <m/>
    <x v="0"/>
    <s v=""/>
    <m/>
    <s v=""/>
    <s v=""/>
    <s v=""/>
    <m/>
    <s v=""/>
    <s v=""/>
    <s v=""/>
    <s v=""/>
    <m/>
    <s v="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E9B6010-B4DD-43A7-8499-955C0030F4EA}" name="PivotTable2" cacheId="0" applyNumberFormats="0" applyBorderFormats="0" applyFontFormats="0" applyPatternFormats="0" applyAlignmentFormats="0" applyWidthHeightFormats="1" dataCaption="Values" updatedVersion="8" minRefreshableVersion="3" showDrill="0" rowGrandTotals="0" colGrandTotals="0" itemPrintTitles="1" createdVersion="8" indent="0" compact="0" compactData="0" multipleFieldFilters="0" chartFormat="7">
  <location ref="A3:F3" firstHeaderRow="0" firstDataRow="1" firstDataCol="4" rowPageCount="1" colPageCount="1"/>
  <pivotFields count="25">
    <pivotField axis="axisRow" compact="0" outline="0" showAll="0" defaultSubtotal="0">
      <items count="32">
        <item m="1" x="8"/>
        <item m="1" x="21"/>
        <item m="1" x="5"/>
        <item m="1" x="12"/>
        <item m="1" x="11"/>
        <item m="1" x="30"/>
        <item m="1" x="10"/>
        <item m="1" x="23"/>
        <item m="1" x="9"/>
        <item x="0"/>
        <item m="1" x="3"/>
        <item m="1" x="29"/>
        <item m="1" x="24"/>
        <item m="1" x="19"/>
        <item m="1" x="16"/>
        <item m="1" x="14"/>
        <item m="1" x="2"/>
        <item m="1" x="18"/>
        <item m="1" x="17"/>
        <item m="1" x="13"/>
        <item m="1" x="26"/>
        <item m="1" x="20"/>
        <item m="1" x="28"/>
        <item m="1" x="22"/>
        <item m="1" x="25"/>
        <item m="1" x="15"/>
        <item m="1" x="1"/>
        <item m="1" x="6"/>
        <item m="1" x="4"/>
        <item m="1" x="27"/>
        <item m="1" x="31"/>
        <item m="1" x="7"/>
      </items>
    </pivotField>
    <pivotField axis="axisRow" compact="0" outline="0" showAll="0" defaultSubtotal="0">
      <items count="12">
        <item m="1" x="11"/>
        <item m="1" x="3"/>
        <item m="1" x="1"/>
        <item m="1" x="10"/>
        <item m="1" x="9"/>
        <item x="0"/>
        <item m="1" x="4"/>
        <item m="1" x="5"/>
        <item m="1" x="7"/>
        <item m="1" x="6"/>
        <item m="1" x="8"/>
        <item m="1" x="2"/>
      </items>
    </pivotField>
    <pivotField compact="0" outline="0" subtotalTop="0" showAll="0" defaultSubtotal="0"/>
    <pivotField compact="0" outline="0" subtotalTop="0" showAll="0" defaultSubtotal="0"/>
    <pivotField compact="0" outline="0" subtotalTop="0" showAll="0" defaultSubtotal="0"/>
    <pivotField compact="0" outline="0" subtotalTop="0" showAll="0" defaultSubtotal="0"/>
    <pivotField axis="axisRow" compact="0" outline="0" subtotalTop="0" showAll="0" defaultSubtotal="0">
      <items count="10">
        <item m="1" x="5"/>
        <item m="1" x="2"/>
        <item m="1" x="8"/>
        <item m="1" x="3"/>
        <item m="1" x="7"/>
        <item m="1" x="9"/>
        <item x="0"/>
        <item m="1" x="6"/>
        <item m="1" x="1"/>
        <item m="1" x="4"/>
      </items>
    </pivotField>
    <pivotField compact="0" outline="0" showAll="0" defaultSubtotal="0"/>
    <pivotField compact="0" outline="0" subtotalTop="0" showAll="0" defaultSubtotal="0"/>
    <pivotField dataField="1" compact="0" outline="0" subtotalTop="0" showAll="0" defaultSubtotal="0"/>
    <pivotField axis="axisRow" compact="0" outline="0" subtotalTop="0" showAll="0" defaultSubtotal="0">
      <items count="19">
        <item x="0"/>
        <item m="1" x="7"/>
        <item m="1" x="17"/>
        <item m="1" x="16"/>
        <item m="1" x="3"/>
        <item m="1" x="1"/>
        <item m="1" x="9"/>
        <item m="1" x="5"/>
        <item m="1" x="11"/>
        <item m="1" x="14"/>
        <item m="1" x="18"/>
        <item m="1" x="6"/>
        <item m="1" x="12"/>
        <item m="1" x="15"/>
        <item m="1" x="2"/>
        <item m="1" x="4"/>
        <item m="1" x="13"/>
        <item m="1" x="8"/>
        <item m="1" x="10"/>
      </items>
    </pivotField>
    <pivotField compact="0" outline="0" subtotalTop="0" showAll="0" defaultSubtotal="0"/>
    <pivotField compact="0" outline="0" subtotalTop="0" showAll="0" defaultSubtotal="0"/>
    <pivotField compact="0" outline="0" subtotalTop="0" showAll="0" defaultSubtotal="0"/>
    <pivotField compact="0" outline="0" subtotalTop="0" showAll="0" defaultSubtotal="0"/>
    <pivotField compact="0" outline="0" subtotalTop="0" showAll="0" defaultSubtotal="0"/>
    <pivotField compact="0" outline="0" subtotalTop="0" showAll="0" defaultSubtotal="0"/>
    <pivotField compact="0" outline="0" subtotalTop="0" showAll="0" defaultSubtotal="0"/>
    <pivotField compact="0" outline="0" subtotalTop="0" showAll="0" defaultSubtotal="0"/>
    <pivotField compact="0" numFmtId="17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axis="axisPage" compact="0" outline="0" subtotalTop="0" multipleItemSelectionAllowed="1" showAll="0" defaultSubtotal="0">
      <items count="2">
        <item m="1" x="1"/>
        <item h="1" x="0"/>
      </items>
    </pivotField>
    <pivotField dataField="1" compact="0" outline="0" subtotalTop="0" dragToRow="0" dragToCol="0" dragToPage="0" showAll="0" defaultSubtotal="0"/>
  </pivotFields>
  <rowFields count="4">
    <field x="0"/>
    <field x="1"/>
    <field x="6"/>
    <field x="10"/>
  </rowFields>
  <colFields count="1">
    <field x="-2"/>
  </colFields>
  <colItems count="2">
    <i>
      <x/>
    </i>
    <i i="1">
      <x v="1"/>
    </i>
  </colItems>
  <pageFields count="1">
    <pageField fld="23" hier="-1"/>
  </pageFields>
  <dataFields count="2">
    <dataField name="Start Date" fld="9" subtotal="min" baseField="6" baseItem="1" numFmtId="172"/>
    <dataField name="Sum of Duration (days)" fld="24" baseField="0" baseItem="0"/>
  </dataFields>
  <formats count="16">
    <format dxfId="62">
      <pivotArea dataOnly="0" labelOnly="1" grandRow="1" outline="0" fieldPosition="0"/>
    </format>
    <format dxfId="61">
      <pivotArea dataOnly="0" labelOnly="1" grandRow="1" outline="0" fieldPosition="0"/>
    </format>
    <format dxfId="60">
      <pivotArea field="0" type="button" dataOnly="0" labelOnly="1" outline="0" axis="axisRow" fieldPosition="0"/>
    </format>
    <format dxfId="59">
      <pivotArea field="1" type="button" dataOnly="0" labelOnly="1" outline="0" axis="axisRow" fieldPosition="1"/>
    </format>
    <format dxfId="58">
      <pivotArea field="6" type="button" dataOnly="0" labelOnly="1" outline="0" axis="axisRow" fieldPosition="2"/>
    </format>
    <format dxfId="57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56">
      <pivotArea field="0" type="button" dataOnly="0" labelOnly="1" outline="0" axis="axisRow" fieldPosition="0"/>
    </format>
    <format dxfId="55">
      <pivotArea field="1" type="button" dataOnly="0" labelOnly="1" outline="0" axis="axisRow" fieldPosition="1"/>
    </format>
    <format dxfId="54">
      <pivotArea field="6" type="button" dataOnly="0" labelOnly="1" outline="0" axis="axisRow" fieldPosition="2"/>
    </format>
    <format dxfId="53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52">
      <pivotArea field="0" type="button" dataOnly="0" labelOnly="1" outline="0" axis="axisRow" fieldPosition="0"/>
    </format>
    <format dxfId="51">
      <pivotArea field="1" type="button" dataOnly="0" labelOnly="1" outline="0" axis="axisRow" fieldPosition="1"/>
    </format>
    <format dxfId="50">
      <pivotArea field="6" type="button" dataOnly="0" labelOnly="1" outline="0" axis="axisRow" fieldPosition="2"/>
    </format>
    <format dxfId="49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48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47">
      <pivotArea outline="0" fieldPosition="0">
        <references count="1">
          <reference field="4294967294" count="1">
            <x v="0"/>
          </reference>
        </references>
      </pivotArea>
    </format>
  </formats>
  <chartFormats count="6">
    <chartFormat chart="1" format="13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0" format="13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0" format="16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5" format="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5" format="5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5" format="6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Light20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2277663-2589-4CE5-AA92-1FE04A72E002}" name="PivotTable1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2:C4" firstHeaderRow="1" firstDataRow="2" firstDataCol="1"/>
  <pivotFields count="25">
    <pivotField showAll="0"/>
    <pivotField showAll="0"/>
    <pivotField showAll="0"/>
    <pivotField showAll="0"/>
    <pivotField showAll="0"/>
    <pivotField axis="axisCol" showAll="0">
      <items count="15">
        <item m="1" x="12"/>
        <item m="1" x="8"/>
        <item m="1" x="13"/>
        <item m="1" x="2"/>
        <item m="1" x="7"/>
        <item m="1" x="5"/>
        <item x="0"/>
        <item m="1" x="4"/>
        <item m="1" x="6"/>
        <item m="1" x="9"/>
        <item m="1" x="3"/>
        <item m="1" x="1"/>
        <item m="1" x="10"/>
        <item m="1" x="11"/>
        <item t="default"/>
      </items>
    </pivotField>
    <pivotField showAll="0"/>
    <pivotField showAll="0"/>
    <pivotField showAll="0"/>
    <pivotField subtotalTop="0" showAll="0"/>
    <pivotField subtotalTop="0"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numFmtId="170" showAll="0"/>
    <pivotField showAll="0"/>
    <pivotField showAll="0"/>
    <pivotField showAll="0"/>
    <pivotField showAll="0"/>
    <pivotField dragToRow="0" dragToCol="0" dragToPage="0" showAll="0" defaultSubtotal="0"/>
  </pivotFields>
  <rowItems count="1">
    <i/>
  </rowItems>
  <colFields count="1">
    <field x="5"/>
  </colFields>
  <colItems count="2">
    <i>
      <x v="6"/>
    </i>
    <i t="grand">
      <x/>
    </i>
  </colItems>
  <dataFields count="1">
    <dataField name="Sum of Total Partner Contribution" fld="19" baseField="15" baseItem="5" numFmtId="167"/>
  </dataFields>
  <formats count="22">
    <format dxfId="46">
      <pivotArea type="origin" dataOnly="0" labelOnly="1" outline="0" fieldPosition="0"/>
    </format>
    <format dxfId="45">
      <pivotArea field="5" type="button" dataOnly="0" labelOnly="1" outline="0" axis="axisCol" fieldPosition="0"/>
    </format>
    <format dxfId="44">
      <pivotArea type="topRight" dataOnly="0" labelOnly="1" outline="0" fieldPosition="0"/>
    </format>
    <format dxfId="43">
      <pivotArea dataOnly="0" labelOnly="1" outline="0" fieldPosition="0">
        <references count="1">
          <reference field="5" count="0"/>
        </references>
      </pivotArea>
    </format>
    <format dxfId="42">
      <pivotArea dataOnly="0" labelOnly="1" grandCol="1" outline="0" fieldPosition="0"/>
    </format>
    <format dxfId="41">
      <pivotArea type="origin" dataOnly="0" labelOnly="1" outline="0" fieldPosition="0"/>
    </format>
    <format dxfId="40">
      <pivotArea field="5" type="button" dataOnly="0" labelOnly="1" outline="0" axis="axisCol" fieldPosition="0"/>
    </format>
    <format dxfId="39">
      <pivotArea type="topRight" dataOnly="0" labelOnly="1" outline="0" fieldPosition="0"/>
    </format>
    <format dxfId="38">
      <pivotArea dataOnly="0" labelOnly="1" outline="0" fieldPosition="0">
        <references count="1">
          <reference field="5" count="0"/>
        </references>
      </pivotArea>
    </format>
    <format dxfId="37">
      <pivotArea dataOnly="0" labelOnly="1" grandCol="1" outline="0" fieldPosition="0"/>
    </format>
    <format dxfId="36">
      <pivotArea type="origin" dataOnly="0" labelOnly="1" outline="0" fieldPosition="0"/>
    </format>
    <format dxfId="35">
      <pivotArea field="5" type="button" dataOnly="0" labelOnly="1" outline="0" axis="axisCol" fieldPosition="0"/>
    </format>
    <format dxfId="34">
      <pivotArea type="topRight" dataOnly="0" labelOnly="1" outline="0" fieldPosition="0"/>
    </format>
    <format dxfId="33">
      <pivotArea dataOnly="0" labelOnly="1" outline="0" fieldPosition="0">
        <references count="1">
          <reference field="5" count="0"/>
        </references>
      </pivotArea>
    </format>
    <format dxfId="32">
      <pivotArea dataOnly="0" labelOnly="1" grandCol="1" outline="0" fieldPosition="0"/>
    </format>
    <format dxfId="31">
      <pivotArea type="origin" dataOnly="0" labelOnly="1" outline="0" fieldPosition="0"/>
    </format>
    <format dxfId="30">
      <pivotArea field="5" type="button" dataOnly="0" labelOnly="1" outline="0" axis="axisCol" fieldPosition="0"/>
    </format>
    <format dxfId="29">
      <pivotArea type="topRight" dataOnly="0" labelOnly="1" outline="0" fieldPosition="0"/>
    </format>
    <format dxfId="28">
      <pivotArea dataOnly="0" labelOnly="1" outline="0" fieldPosition="0">
        <references count="1">
          <reference field="5" count="0"/>
        </references>
      </pivotArea>
    </format>
    <format dxfId="27">
      <pivotArea dataOnly="0" labelOnly="1" grandCol="1" outline="0" fieldPosition="0"/>
    </format>
    <format dxfId="26">
      <pivotArea grandRow="1" outline="0" collapsedLevelsAreSubtotals="1" fieldPosition="0"/>
    </format>
    <format dxfId="25">
      <pivotArea dataOnly="0" labelOnly="1" grandRow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SubtotalsOnTopDefault="0"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83F9365B-8274-4FA2-8888-3DA613361101}" name="Table_ProgramCategoryLookups" displayName="Table_ProgramCategoryLookups" ref="A1:H22" totalsRowShown="0" headerRowDxfId="108">
  <autoFilter ref="A1:H22" xr:uid="{83F9365B-8274-4FA2-8888-3DA613361101}"/>
  <tableColumns count="8">
    <tableColumn id="1" xr3:uid="{48CC22D2-3209-4CB3-8607-2F5660C24364}" name="Internship Type"/>
    <tableColumn id="7" xr3:uid="{913F9525-9864-4CF6-A631-C1D3DD24AB62}" name="Total Award Amount" dataDxfId="107"/>
    <tableColumn id="2" xr3:uid="{FC76A106-3C2F-4FBD-B11E-70961E45DBC7}" name="Base Partner Contribution Amount" dataDxfId="106"/>
    <tableColumn id="3" xr3:uid="{3CF7AC79-BAA0-4267-8F48-305815A36262}" name="Minimum Stipend" dataDxfId="105"/>
    <tableColumn id="4" xr3:uid="{2D83177D-14A9-458D-8BCA-040BB1479612}" name="Mitacs Contribution" dataDxfId="104">
      <calculatedColumnFormula>Table_ProgramCategoryLookups[[#This Row],[Total Award Amount]]-Table_ProgramCategoryLookups[[#This Row],[Base Partner Contribution Amount]]</calculatedColumnFormula>
    </tableColumn>
    <tableColumn id="5" xr3:uid="{A84E05BF-D804-4E4D-880E-D84708BE481B}" name="Comments" dataDxfId="103"/>
    <tableColumn id="6" xr3:uid="{9A6BF203-C256-4AA7-ADE0-8860D0A3F94A}" name="AKA" dataDxfId="102"/>
    <tableColumn id="8" xr3:uid="{AEFC5890-7E33-421D-9599-7D0487ABC57F}" name="Internship Type - Fr" dataDxfId="101"/>
  </tableColumns>
  <tableStyleInfo name="TableStyleLight20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E270F21-FD46-43AA-B8AF-27C1F2F9AF76}" name="Table_InternDegreeLevel" displayName="Table_InternDegreeLevel" ref="J1:J12" totalsRowShown="0">
  <autoFilter ref="J1:J12" xr:uid="{0E270F21-FD46-43AA-B8AF-27C1F2F9AF76}"/>
  <tableColumns count="1">
    <tableColumn id="1" xr3:uid="{E754FC77-520E-4BD4-B5B7-7CC97BB423D3}" name="Intern Degree"/>
  </tableColumns>
  <tableStyleInfo name="TableStyleLight20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EC38875-C494-43B2-8CE7-17180A5453F5}" name="Table_Partners" displayName="Table_Partners" ref="B7:B18" totalsRowShown="0" headerRowDxfId="100" dataDxfId="98" headerRowBorderDxfId="99">
  <autoFilter ref="B7:B18" xr:uid="{FEC38875-C494-43B2-8CE7-17180A5453F5}"/>
  <tableColumns count="1">
    <tableColumn id="2" xr3:uid="{0B2592AD-7872-4493-8D02-57D13EFC9CBC}" name="Partner Name" dataDxfId="97"/>
  </tableColumns>
  <tableStyleInfo name="TableStyleMedium27" showFirstColumn="0" showLastColumn="0" showRowStripes="0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74C5B0B8-BBF7-4E48-96C4-97DA613D8A26}" name="Table_AcademicSupervisors" displayName="Table_AcademicSupervisors" ref="D7:E18" totalsRowShown="0" headerRowDxfId="96" dataDxfId="94" headerRowBorderDxfId="95">
  <autoFilter ref="D7:E18" xr:uid="{74C5B0B8-BBF7-4E48-96C4-97DA613D8A26}"/>
  <tableColumns count="2">
    <tableColumn id="2" xr3:uid="{56D74BEE-4267-456D-9756-D626D3DAC113}" name="Academic Supervisor and Co-Supervisor Name(s)" dataDxfId="93"/>
    <tableColumn id="3" xr3:uid="{CD5E1288-9197-4F71-B79B-24C26A741829}" name="Academic Institution Name" dataDxfId="92"/>
  </tableColumns>
  <tableStyleInfo name="TableStyleLight20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9D834072-EE44-4C7A-B0EC-D5678BC040CC}" name="Table_BudgetDetails" displayName="Table_BudgetDetails" ref="B8:Y108" totalsRowShown="0" headerRowDxfId="91" dataDxfId="89" headerRowBorderDxfId="90" tableBorderDxfId="88" totalsRowBorderDxfId="87">
  <tableColumns count="24">
    <tableColumn id="1" xr3:uid="{0C36CD82-2BA1-493B-9046-0CF27A5DB110}" name="Intern Full Name" dataDxfId="86"/>
    <tableColumn id="6" xr3:uid="{775A0634-66F9-46B5-9F56-9536077A591E}" name="Intern Degree" dataDxfId="85"/>
    <tableColumn id="3" xr3:uid="{6ED40E6A-ABA5-4221-93BC-C08AA5617AE2}" name="Academic Supervisor _x000a_(Account Holder)" dataDxfId="84"/>
    <tableColumn id="4" xr3:uid="{F63D5435-0501-48CC-AC43-C95F1817DF3A}" name="Co-supervisor" dataDxfId="83"/>
    <tableColumn id="19" xr3:uid="{D67DC761-86A5-4A6A-8BC9-1876D1B66DA8}" name="Academic Institution Name" dataDxfId="82">
      <calculatedColumnFormula>IFERROR(VLOOKUP(Table_BudgetDetails[[#This Row],[Academic Supervisor 
(Account Holder)]],Table_AcademicSupervisors[[Academic Supervisor and Co-Supervisor Name(s)]:[Academic Institution Name]],2,0),"")</calculatedColumnFormula>
    </tableColumn>
    <tableColumn id="5" xr3:uid="{EEC55C78-B42F-4D75-A6BD-AFB6F68B1594}" name="Partner Name" dataDxfId="81"/>
    <tableColumn id="7" xr3:uid="{BD930D6A-F10A-42B3-A4E6-63A36E26BE3E}" name="Number of Internship units (IUs)" dataDxfId="80"/>
    <tableColumn id="8" xr3:uid="{AEAFC09F-321A-4371-A771-A0BF08A51EED}" name="Internship Type" dataDxfId="79"/>
    <tableColumn id="9" xr3:uid="{BE90CA20-F3CC-4934-86DB-BFBD0FC7E59E}" name="Internship Length (months)" dataDxfId="78"/>
    <tableColumn id="16" xr3:uid="{FB99B6E5-1DB3-4951-A2DC-F6C331F25285}" name="Estimated Start Date" dataDxfId="77"/>
    <tableColumn id="2" xr3:uid="{6BC4225B-D34D-4F54-8580-E122881E97EA}" name="Estimated End Date" dataDxfId="76">
      <calculatedColumnFormula>IF(AND(Table_BudgetDetails[[#This Row],[Number of Internship units (IUs)]]&lt;&gt;"",Table_BudgetDetails[[#This Row],[Internship Length (months)]]&lt;&gt;"",Table_BudgetDetails[[#This Row],[Estimated Start Date]]&lt;&gt;""),EDATE(Table_BudgetDetails[[#This Row],[Estimated Start Date]],Table_BudgetDetails[[#This Row],[Internship Length (months)]]*Table_BudgetDetails[[#This Row],[Number of Internship units (IUs)]]),"")</calculatedColumnFormula>
    </tableColumn>
    <tableColumn id="11" xr3:uid="{506D50F2-0E27-4C54-AFCE-F579272DD9B2}" name="Base Partner Contribution (per/IU)" dataDxfId="75">
      <calculatedColumnFormula>IFERROR(VLOOKUP(Table_BudgetDetails[[#This Row],[Internship Type]],Table_ProgramCategoryLookups[],3,0),"")</calculatedColumnFormula>
    </tableColumn>
    <tableColumn id="12" xr3:uid="{06F0AC1A-D420-4D84-991F-1960FA9D2763}" name="Additional Partner Contribution (per/IU)" dataDxfId="74"/>
    <tableColumn id="13" xr3:uid="{9E4C90FE-8A0B-43C5-BFEE-387009D97700}" name="Total Partner Contribution (per/IU)" dataDxfId="73">
      <calculatedColumnFormula>IF(Table_BudgetDetails[[#This Row],[Base Partner Contribution (per/IU)]]&lt;&gt;"",
SUM(Table_BudgetDetails[[#This Row],[Base Partner Contribution (per/IU)]:[Additional Partner Contribution (per/IU)]]),
"")</calculatedColumnFormula>
    </tableColumn>
    <tableColumn id="22" xr3:uid="{D1123E55-4A6F-40AA-AFB3-0D5D467BE45F}" name="Total Award (per/IU)" dataDxfId="72">
      <calculatedColumnFormula>IFERROR(VLOOKUP(Table_BudgetDetails[[#This Row],[Internship Type]],Table_ProgramCategoryLookups[[#All],[Internship Type]:[Comments]],2,0)+Table_BudgetDetails[[#This Row],[Additional Partner Contribution (per/IU)]],"")</calculatedColumnFormula>
    </tableColumn>
    <tableColumn id="10" xr3:uid="{E4DA3000-CFF3-4281-A766-66528627A6B3}" name="Minimum Stipend (per/IU) " dataDxfId="71">
      <calculatedColumnFormula>IFERROR(VLOOKUP(Table_BudgetDetails[[#This Row],[Internship Type]],Table_ProgramCategoryLookups[],4,0),"")</calculatedColumnFormula>
    </tableColumn>
    <tableColumn id="20" xr3:uid="{48B2E61D-AFF4-4D26-BC13-12781C388DD7}" name="Stipend Override" dataDxfId="70"/>
    <tableColumn id="21" xr3:uid="{22D708C8-E349-4265-B8E1-8A86D470D70B}" name="Research Expenses (per/IU)" dataDxfId="69">
      <calculatedColumnFormula>IFERROR(
IF(Table_BudgetDetails[[#This Row],[Stipend Override]]&lt;&gt;"",Table_BudgetDetails[[#This Row],[Total Award (per/IU)]]-Table_BudgetDetails[[#This Row],[Stipend Override]],Table_BudgetDetails[[#This Row],[Total Award (per/IU)]]-Table_BudgetDetails[[#This Row],[Minimum Stipend (per/IU) ]]),
"")</calculatedColumnFormula>
    </tableColumn>
    <tableColumn id="23" xr3:uid="{06D3D597-DA32-4A05-B5EA-0AD87E347FBF}" name="Total Stipend" dataDxfId="68">
      <calculatedColumnFormula>IFERROR(IF(Table_BudgetDetails[[#This Row],[Stipend Override]]&lt;&gt;"",Table_BudgetDetails[[#This Row],[Stipend Override]]*Table_BudgetDetails[[#This Row],[Number of Internship units (IUs)]],Table_BudgetDetails[[#This Row],[Minimum Stipend (per/IU) ]]*Table_BudgetDetails[[#This Row],[Number of Internship units (IUs)]]),"")</calculatedColumnFormula>
    </tableColumn>
    <tableColumn id="14" xr3:uid="{48EFB872-7064-4E83-83CB-C76D0825B7A2}" name="Total Partner Contribution" dataDxfId="67">
      <calculatedColumnFormula>IF(OR(Table_BudgetDetails[[#This Row],[Total Partner Contribution (per/IU)]]="",Table_BudgetDetails[[#This Row],[Number of Internship units (IUs)]]=""),
"",
Table_BudgetDetails[[#This Row],[Total Partner Contribution (per/IU)]]*Table_BudgetDetails[[#This Row],[Number of Internship units (IUs)]]
)</calculatedColumnFormula>
    </tableColumn>
    <tableColumn id="15" xr3:uid="{5B0316E1-7B41-4F25-B7FB-D6F0FE4F0D2A}" name="Total Award (incl. Mitacs provided funds)" dataDxfId="66">
      <calculatedColumnFormula>IFERROR(
VLOOKUP(Table_BudgetDetails[[#This Row],[Internship Type]],Table_ProgramCategoryLookups[],5,0)*Table_BudgetDetails[[#This Row],[Number of Internship units (IUs)]]+Table_BudgetDetails[[#This Row],[Total Partner Contribution]],
"")</calculatedColumnFormula>
    </tableColumn>
    <tableColumn id="17" xr3:uid="{122946B1-31CE-45FE-86E9-B76D99C8EDDD}" name="Notes _x000a_(Please provide details if there will be gaps in internships, if the top-ups amounts differ for each internship unit, etc)" dataDxfId="65"/>
    <tableColumn id="18" xr3:uid="{98FF60D8-D47C-419A-9AB8-27C36C53CED5}" name="Number of Interns" dataDxfId="64">
      <calculatedColumnFormula>IFERROR(1/COUNTIF(Table_BudgetDetails[Intern Full Name],Table_BudgetDetails[[#This Row],[Intern Full Name]]),"")</calculatedColumnFormula>
    </tableColumn>
    <tableColumn id="24" xr3:uid="{3000C826-C92D-4248-9225-4E6429804813}" name="Is Blank?" dataDxfId="63">
      <calculatedColumnFormula>IF(Table_BudgetDetails[[#This Row],[Intern Full Name]]="","Yes","No")</calculatedColumnFormula>
    </tableColumn>
  </tableColumns>
  <tableStyleInfo name="TableStyleMedium27" showFirstColumn="0" showLastColumn="0" showRowStripes="0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3BA6DB2B-0377-46CB-BCDD-89AF88EE4151}" name="Table_BudgetDetailsOrg" displayName="Table_BudgetDetailsOrg" ref="A10:Q13" totalsRowShown="0" headerRowDxfId="24" headerRowBorderDxfId="23" tableBorderDxfId="22" totalsRowBorderDxfId="21">
  <autoFilter ref="A10:Q13" xr:uid="{3BA6DB2B-0377-46CB-BCDD-89AF88EE4151}"/>
  <tableColumns count="17">
    <tableColumn id="1" xr3:uid="{1C4A7B14-3FBC-49CC-AEE3-A0B719537D60}" name="Intern Full Name" dataDxfId="20"/>
    <tableColumn id="3" xr3:uid="{F3740D93-0C0D-4A31-9E7D-51495528EE54}" name="Academic Supervisor _x000a_(Account Holder)_x000a_Who is the main driver on the project?" dataDxfId="19"/>
    <tableColumn id="4" xr3:uid="{3044E953-0BAE-4028-BC08-CFC95F0645DA}" name="Co-supervisor_x000a_Who is going to support the project?" dataDxfId="18"/>
    <tableColumn id="18" xr3:uid="{0D0ED6C9-608E-4F61-AE39-72AFCD7A5AA3}" name="Academic Institution Name2" dataDxfId="17">
      <calculatedColumnFormula>IFERROR(VLOOKUP(Table_BudgetDetailsOrg[[#This Row],[Academic Supervisor 
(Account Holder)
Who is the main driver on the project?]],Table_AcademicSupervisors[[Academic Supervisor and Co-Supervisor Name(s)]:[Academic Institution Name]],2,0),"")</calculatedColumnFormula>
    </tableColumn>
    <tableColumn id="5" xr3:uid="{94D24481-0752-436C-A3E7-3DF23486FC3E}" name="Partner Name_x000a_Who is contributing funds to this internship?" dataDxfId="16"/>
    <tableColumn id="6" xr3:uid="{34403E19-F90F-4086-BCB0-4F1F4C15CDDD}" name="Intern Degree" dataDxfId="15"/>
    <tableColumn id="7" xr3:uid="{58B1955D-E2CF-4678-83C5-F4D284BA2681}" name="Number of Internships" dataDxfId="14"/>
    <tableColumn id="8" xr3:uid="{5A4A3C6E-DB11-4F1F-92E3-65244423C5E6}" name="Internship Type" dataDxfId="13"/>
    <tableColumn id="9" xr3:uid="{2C2D531E-ED37-4DD9-A099-7CCC6CA5564E}" name="Internship Length (months)_x000a_How long will the internship(s) be?" dataDxfId="12"/>
    <tableColumn id="10" xr3:uid="{9B2E6BEF-4887-456F-AB73-DBA1A51B1C0D}" name="Stipend _x000a_(per internship)_x000a_How much is the intern being paid?" dataDxfId="11">
      <calculatedColumnFormula>VLOOKUP(Table_BudgetDetailsOrg[[#This Row],[Internship Type]],Table_ProgramCategoryLookups[],3,0)</calculatedColumnFormula>
    </tableColumn>
    <tableColumn id="11" xr3:uid="{B800797D-F6BB-4D25-AEF7-B490606390E9}" name="Base Partner Contribution_x000a_Based on internship type" dataDxfId="10">
      <calculatedColumnFormula>VLOOKUP(Table_BudgetDetailsOrg[[#This Row],[Internship Type]],Table_ProgramCategoryLookups[],2,0)</calculatedColumnFormula>
    </tableColumn>
    <tableColumn id="12" xr3:uid="{178F0DC5-2D54-436C-B710-FF8337D5CBB0}" name="Additional Partner Contribution per Internship" dataDxfId="9"/>
    <tableColumn id="13" xr3:uid="{AB14E08C-0F81-4D49-8AD4-A6BB665D3FC1}" name="Total Partner Contribution per internship" dataDxfId="8">
      <calculatedColumnFormula>SUM(Table_BudgetDetailsOrg[[#This Row],[Base Partner Contribution
Based on internship type]:[Additional Partner Contribution per Internship]])</calculatedColumnFormula>
    </tableColumn>
    <tableColumn id="14" xr3:uid="{241D97EC-A5CA-4CF9-91E2-F4C457176D9D}" name="Total Partner Contribution" dataDxfId="7">
      <calculatedColumnFormula>Table_BudgetDetailsOrg[[#This Row],[Total Partner Contribution per internship]]*Table_BudgetDetailsOrg[[#This Row],[Number of Internships]]</calculatedColumnFormula>
    </tableColumn>
    <tableColumn id="15" xr3:uid="{3B55E45E-26D6-40DD-A076-8DC45BC456B6}" name="Total Award with Mitacs provided funds" dataDxfId="6">
      <calculatedColumnFormula>Table_BudgetDetailsOrg[[#This Row],[Base Partner Contribution
Based on internship type]]*Table_BudgetDetailsOrg[[#This Row],[Number of Internships]]+Table_BudgetDetailsOrg[[#This Row],[Total Partner Contribution]]</calculatedColumnFormula>
    </tableColumn>
    <tableColumn id="16" xr3:uid="{6E873D5A-2107-4405-B6E7-B3AC9B6E400C}" name="Estimated Start Month and Year_x000a_This is for invoicing. Mitacs will reach out when ready to identify actual dates work can commence" dataDxfId="5"/>
    <tableColumn id="17" xr3:uid="{C5EC0C9A-80A0-4A08-95E9-F97D5EAA641C}" name="Notes _x000a_(Please provide details if there will be gaps in internships, if the top-ups amounts differ for each internship unit, etc)" dataDxfId="4"/>
  </tableColumns>
  <tableStyleInfo name="TableStyleMedium27"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Mitac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FFFFFF"/>
      </a:accent1>
      <a:accent2>
        <a:srgbClr val="1F5978"/>
      </a:accent2>
      <a:accent3>
        <a:srgbClr val="F2F2F2"/>
      </a:accent3>
      <a:accent4>
        <a:srgbClr val="F2F2F2"/>
      </a:accent4>
      <a:accent5>
        <a:srgbClr val="8CC4E1"/>
      </a:accent5>
      <a:accent6>
        <a:srgbClr val="DDD9C3"/>
      </a:accent6>
      <a:hlink>
        <a:srgbClr val="FFFFFF"/>
      </a:hlink>
      <a:folHlink>
        <a:srgbClr val="FFFFFF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F10" dT="2021-12-09T14:38:56.44" personId="{34D01A65-D4FF-4EC5-B5A8-8F072B9BD75B}" id="{FA4DA1E5-934F-4F0D-A3F8-F058346A6F7A}">
    <text>Ideally this would be a drop down</text>
  </threadedComment>
  <threadedComment ref="G10" dT="2021-12-09T14:37:36.40" personId="{34D01A65-D4FF-4EC5-B5A8-8F072B9BD75B}" id="{237662DB-EB5F-4AFC-B3C3-16BE1A1D4A3F}">
    <text>Ideally this would be a drop down and if it could populate based on column G, even better!!!</text>
  </threadedComment>
  <threadedComment ref="H10" dT="2021-12-09T14:28:54.53" personId="{34D01A65-D4FF-4EC5-B5A8-8F072B9BD75B}" id="{92D5D6AE-46C6-4393-A0B0-66FE44361D9B}">
    <text>This refers to the various flavours: regular, fellowship, discount, Pathways.....</text>
  </threadedComment>
  <threadedComment ref="H10" dT="2023-04-13T19:54:05.98" personId="{E6D3FA43-3182-4929-A8C0-72ABC893648D}" id="{8A7F72AE-F57A-4BEC-A0C9-7F47427DF44D}" parentId="{92D5D6AE-46C6-4393-A0B0-66FE44361D9B}">
    <text xml:space="preserve">This is the funding model
</text>
  </threadedComment>
  <threadedComment ref="I10" dT="2021-12-09T14:29:22.99" personId="{34D01A65-D4FF-4EC5-B5A8-8F072B9BD75B}" id="{73C9DB09-A1FC-4950-80F6-30983D02C27C}">
    <text>Ideally this would be a drop down with 4, 5 or 6 month options</text>
  </threadedComment>
  <threadedComment ref="J10" dT="2023-04-13T19:54:22.89" personId="{E6D3FA43-3182-4929-A8C0-72ABC893648D}" id="{880DC176-6D18-404E-9091-45A345B53E79}">
    <text xml:space="preserve">Should be fre text but a $b amount
</text>
  </threadedComment>
  <threadedComment ref="K10" dT="2021-12-09T14:32:00.72" personId="{34D01A65-D4FF-4EC5-B5A8-8F072B9BD75B}" id="{43B2639B-10D5-4501-B4FE-5DE2B4A9342B}">
    <text>This would auto-populate based on column I</text>
  </threadedComment>
  <threadedComment ref="K10" dT="2023-04-13T19:51:50.68" personId="{E6D3FA43-3182-4929-A8C0-72ABC893648D}" id="{D28581EE-8C2D-4EC8-BA89-1F7BBA46EB5A}" parentId="{43B2639B-10D5-4501-B4FE-5DE2B4A9342B}">
    <text>$7,000, $10,000...</text>
  </threadedComment>
  <threadedComment ref="N10" dT="2021-12-09T14:34:53.27" personId="{34D01A65-D4FF-4EC5-B5A8-8F072B9BD75B}" id="{85211B15-C7E8-4BB2-B387-A1802DF208B1}">
    <text>= (column L + M +Mitacs amount for  column I) x column H</text>
  </threadedComment>
  <threadedComment ref="M11" dT="2023-04-18T17:33:15.45" personId="{E6D3FA43-3182-4929-A8C0-72ABC893648D}" id="{6FFCA8AD-595A-47E7-949C-291518E3C7C4}">
    <text>M+L + mitacs contribution based on internship type</text>
  </threadedComment>
  <threadedComment ref="M11" dT="2023-04-18T17:34:12.31" personId="{E6D3FA43-3182-4929-A8C0-72ABC893648D}" id="{72C0B923-4C3B-495A-B79C-0076ECF229AF}" parentId="{6FFCA8AD-595A-47E7-949C-291518E3C7C4}">
    <text xml:space="preserve">*base partner contribution and addition contributions
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table" Target="../tables/table4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5" Type="http://schemas.openxmlformats.org/officeDocument/2006/relationships/comments" Target="../comments1.xml"/><Relationship Id="rId4" Type="http://schemas.openxmlformats.org/officeDocument/2006/relationships/table" Target="../tables/table5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5.bin"/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ivotTable" Target="../pivotTables/pivotTable2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6" Type="http://schemas.microsoft.com/office/2017/10/relationships/threadedComment" Target="../threadedComments/threadedComment1.xml"/><Relationship Id="rId5" Type="http://schemas.openxmlformats.org/officeDocument/2006/relationships/comments" Target="../comments2.xml"/><Relationship Id="rId4" Type="http://schemas.openxmlformats.org/officeDocument/2006/relationships/table" Target="../tables/table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8C7B1E-C3B1-4F2E-9235-F1EAA0F8807C}">
  <sheetPr codeName="Sheet2">
    <tabColor rgb="FFFFFF00"/>
  </sheetPr>
  <dimension ref="A1:J22"/>
  <sheetViews>
    <sheetView zoomScaleNormal="100" workbookViewId="0">
      <selection activeCell="G26" sqref="G26"/>
    </sheetView>
  </sheetViews>
  <sheetFormatPr defaultRowHeight="14.5" x14ac:dyDescent="0.35"/>
  <cols>
    <col min="1" max="1" width="45.54296875" bestFit="1" customWidth="1"/>
    <col min="2" max="2" width="18.26953125" customWidth="1"/>
    <col min="3" max="3" width="14.1796875" customWidth="1"/>
    <col min="4" max="4" width="15.54296875" customWidth="1"/>
    <col min="5" max="5" width="15" customWidth="1"/>
    <col min="6" max="6" width="26.1796875" customWidth="1"/>
    <col min="7" max="7" width="45.26953125" bestFit="1" customWidth="1"/>
    <col min="8" max="8" width="45.26953125" customWidth="1"/>
    <col min="9" max="9" width="26.1796875" customWidth="1"/>
    <col min="10" max="10" width="27" bestFit="1" customWidth="1"/>
  </cols>
  <sheetData>
    <row r="1" spans="1:10" ht="43.5" x14ac:dyDescent="0.35">
      <c r="A1" s="70" t="s">
        <v>0</v>
      </c>
      <c r="B1" s="70" t="s">
        <v>1</v>
      </c>
      <c r="C1" s="70" t="s">
        <v>2</v>
      </c>
      <c r="D1" s="70" t="s">
        <v>3</v>
      </c>
      <c r="E1" s="73" t="s">
        <v>4</v>
      </c>
      <c r="F1" s="70" t="s">
        <v>5</v>
      </c>
      <c r="G1" s="70" t="s">
        <v>6</v>
      </c>
      <c r="H1" s="70" t="s">
        <v>7</v>
      </c>
      <c r="J1" t="s">
        <v>8</v>
      </c>
    </row>
    <row r="2" spans="1:10" x14ac:dyDescent="0.35">
      <c r="A2" s="101" t="s">
        <v>9</v>
      </c>
      <c r="B2" s="68">
        <v>10000</v>
      </c>
      <c r="C2" s="46">
        <v>5000</v>
      </c>
      <c r="D2" s="46">
        <v>10000</v>
      </c>
      <c r="E2" s="72">
        <f>Table_ProgramCategoryLookups[[#This Row],[Total Award Amount]]-Table_ProgramCategoryLookups[[#This Row],[Base Partner Contribution Amount]]</f>
        <v>5000</v>
      </c>
      <c r="F2" s="46"/>
      <c r="G2" t="s">
        <v>10</v>
      </c>
      <c r="H2" s="112" t="s">
        <v>11</v>
      </c>
      <c r="I2" s="46"/>
      <c r="J2" t="s">
        <v>12</v>
      </c>
    </row>
    <row r="3" spans="1:10" x14ac:dyDescent="0.35">
      <c r="A3" s="102" t="s">
        <v>13</v>
      </c>
      <c r="B3" s="68">
        <v>15000</v>
      </c>
      <c r="C3" s="46">
        <v>7500</v>
      </c>
      <c r="D3" s="46">
        <v>10000</v>
      </c>
      <c r="E3" s="72">
        <f>Table_ProgramCategoryLookups[[#This Row],[Total Award Amount]]-Table_ProgramCategoryLookups[[#This Row],[Base Partner Contribution Amount]]</f>
        <v>7500</v>
      </c>
      <c r="F3" s="46"/>
      <c r="G3" t="s">
        <v>14</v>
      </c>
      <c r="H3" s="104" t="s">
        <v>15</v>
      </c>
      <c r="I3" s="46"/>
      <c r="J3" t="s">
        <v>16</v>
      </c>
    </row>
    <row r="4" spans="1:10" x14ac:dyDescent="0.35">
      <c r="A4" s="101" t="s">
        <v>17</v>
      </c>
      <c r="B4" s="71">
        <f>80000/6</f>
        <v>13333.333333333334</v>
      </c>
      <c r="C4" s="46">
        <v>6000</v>
      </c>
      <c r="D4" s="46">
        <v>10000</v>
      </c>
      <c r="E4" s="72">
        <f>Table_ProgramCategoryLookups[[#This Row],[Total Award Amount]]-Table_ProgramCategoryLookups[[#This Row],[Base Partner Contribution Amount]]</f>
        <v>7333.3333333333339</v>
      </c>
      <c r="F4" s="46" t="s">
        <v>18</v>
      </c>
      <c r="G4" t="s">
        <v>19</v>
      </c>
      <c r="H4" s="104" t="s">
        <v>20</v>
      </c>
      <c r="I4" s="46"/>
      <c r="J4" t="s">
        <v>21</v>
      </c>
    </row>
    <row r="5" spans="1:10" x14ac:dyDescent="0.35">
      <c r="A5" s="103" t="s">
        <v>22</v>
      </c>
      <c r="B5" s="71">
        <f>80000/6</f>
        <v>13333.333333333334</v>
      </c>
      <c r="C5" s="46">
        <v>6000</v>
      </c>
      <c r="D5" s="46">
        <v>10000</v>
      </c>
      <c r="E5" s="72">
        <f>Table_ProgramCategoryLookups[[#This Row],[Total Award Amount]]-Table_ProgramCategoryLookups[[#This Row],[Base Partner Contribution Amount]]</f>
        <v>7333.3333333333339</v>
      </c>
      <c r="F5" s="46" t="s">
        <v>18</v>
      </c>
      <c r="G5" s="67" t="s">
        <v>23</v>
      </c>
      <c r="H5" s="105" t="s">
        <v>24</v>
      </c>
      <c r="I5" s="46"/>
      <c r="J5" t="s">
        <v>25</v>
      </c>
    </row>
    <row r="6" spans="1:10" x14ac:dyDescent="0.35">
      <c r="A6" s="101" t="s">
        <v>26</v>
      </c>
      <c r="B6" s="68">
        <v>15000</v>
      </c>
      <c r="C6" s="46">
        <v>3750</v>
      </c>
      <c r="D6" s="46">
        <v>13000</v>
      </c>
      <c r="E6" s="72">
        <f>Table_ProgramCategoryLookups[[#This Row],[Total Award Amount]]-Table_ProgramCategoryLookups[[#This Row],[Base Partner Contribution Amount]]</f>
        <v>11250</v>
      </c>
      <c r="F6" s="46"/>
      <c r="G6" t="s">
        <v>27</v>
      </c>
      <c r="H6" s="104" t="s">
        <v>28</v>
      </c>
      <c r="I6" s="46"/>
      <c r="J6" t="s">
        <v>29</v>
      </c>
    </row>
    <row r="7" spans="1:10" x14ac:dyDescent="0.35">
      <c r="A7" s="102" t="s">
        <v>30</v>
      </c>
      <c r="B7" s="68">
        <v>15000</v>
      </c>
      <c r="C7" s="46">
        <v>3750</v>
      </c>
      <c r="D7" s="46">
        <v>10000</v>
      </c>
      <c r="E7" s="72">
        <f>Table_ProgramCategoryLookups[[#This Row],[Total Award Amount]]-Table_ProgramCategoryLookups[[#This Row],[Base Partner Contribution Amount]]</f>
        <v>11250</v>
      </c>
      <c r="F7" s="46"/>
      <c r="G7" t="s">
        <v>31</v>
      </c>
      <c r="H7" s="105" t="s">
        <v>32</v>
      </c>
      <c r="I7" s="46"/>
      <c r="J7" t="s">
        <v>33</v>
      </c>
    </row>
    <row r="8" spans="1:10" x14ac:dyDescent="0.35">
      <c r="A8" s="101" t="s">
        <v>34</v>
      </c>
      <c r="B8" s="68">
        <v>10000</v>
      </c>
      <c r="C8" s="46">
        <v>2500</v>
      </c>
      <c r="D8" s="46">
        <v>10000</v>
      </c>
      <c r="E8" s="72">
        <f>Table_ProgramCategoryLookups[[#This Row],[Total Award Amount]]-Table_ProgramCategoryLookups[[#This Row],[Base Partner Contribution Amount]]</f>
        <v>7500</v>
      </c>
      <c r="F8" s="46"/>
      <c r="G8" t="s">
        <v>35</v>
      </c>
      <c r="H8" s="104" t="s">
        <v>36</v>
      </c>
      <c r="I8" s="46"/>
      <c r="J8" t="s">
        <v>37</v>
      </c>
    </row>
    <row r="9" spans="1:10" x14ac:dyDescent="0.35">
      <c r="A9" s="102" t="s">
        <v>38</v>
      </c>
      <c r="B9" s="68">
        <v>15000</v>
      </c>
      <c r="C9" s="46">
        <v>3750</v>
      </c>
      <c r="D9" s="46">
        <v>10000</v>
      </c>
      <c r="E9" s="72">
        <f>Table_ProgramCategoryLookups[[#This Row],[Total Award Amount]]-Table_ProgramCategoryLookups[[#This Row],[Base Partner Contribution Amount]]</f>
        <v>11250</v>
      </c>
      <c r="F9" s="46"/>
      <c r="G9" t="s">
        <v>39</v>
      </c>
      <c r="H9" s="105" t="s">
        <v>40</v>
      </c>
      <c r="I9" s="46"/>
      <c r="J9" t="s">
        <v>41</v>
      </c>
    </row>
    <row r="10" spans="1:10" x14ac:dyDescent="0.35">
      <c r="A10" s="101" t="s">
        <v>42</v>
      </c>
      <c r="B10" s="71">
        <f t="shared" ref="B10:B11" si="0">80000/6</f>
        <v>13333.333333333334</v>
      </c>
      <c r="C10" s="46">
        <v>3750</v>
      </c>
      <c r="D10" s="46">
        <v>10000</v>
      </c>
      <c r="E10" s="72">
        <f>Table_ProgramCategoryLookups[[#This Row],[Total Award Amount]]-Table_ProgramCategoryLookups[[#This Row],[Base Partner Contribution Amount]]</f>
        <v>9583.3333333333339</v>
      </c>
      <c r="F10" s="46" t="s">
        <v>43</v>
      </c>
      <c r="G10" t="s">
        <v>44</v>
      </c>
      <c r="H10" s="104" t="s">
        <v>45</v>
      </c>
      <c r="I10" s="46"/>
      <c r="J10" t="s">
        <v>46</v>
      </c>
    </row>
    <row r="11" spans="1:10" x14ac:dyDescent="0.35">
      <c r="A11" s="106" t="s">
        <v>47</v>
      </c>
      <c r="B11" s="71">
        <f t="shared" si="0"/>
        <v>13333.333333333334</v>
      </c>
      <c r="C11" s="46">
        <v>3750</v>
      </c>
      <c r="D11" s="46">
        <v>10000</v>
      </c>
      <c r="E11" s="72">
        <f>Table_ProgramCategoryLookups[[#This Row],[Total Award Amount]]-Table_ProgramCategoryLookups[[#This Row],[Base Partner Contribution Amount]]</f>
        <v>9583.3333333333339</v>
      </c>
      <c r="F11" s="46" t="s">
        <v>48</v>
      </c>
      <c r="G11" t="s">
        <v>49</v>
      </c>
      <c r="H11" s="107" t="s">
        <v>50</v>
      </c>
      <c r="I11" s="46"/>
      <c r="J11" t="s">
        <v>51</v>
      </c>
    </row>
    <row r="12" spans="1:10" x14ac:dyDescent="0.35">
      <c r="A12" t="s">
        <v>52</v>
      </c>
      <c r="B12" s="68">
        <v>15000</v>
      </c>
      <c r="C12" s="46">
        <v>11500</v>
      </c>
      <c r="D12" s="46">
        <v>10000</v>
      </c>
      <c r="E12" s="93">
        <f>Table_ProgramCategoryLookups[[#This Row],[Total Award Amount]]-Table_ProgramCategoryLookups[[#This Row],[Base Partner Contribution Amount]]</f>
        <v>3500</v>
      </c>
      <c r="F12" s="46"/>
      <c r="G12" s="46"/>
      <c r="H12" t="s">
        <v>53</v>
      </c>
      <c r="J12" t="s">
        <v>54</v>
      </c>
    </row>
    <row r="13" spans="1:10" x14ac:dyDescent="0.35">
      <c r="A13" t="s">
        <v>55</v>
      </c>
      <c r="B13" s="68">
        <v>10000</v>
      </c>
      <c r="C13" s="46">
        <v>9000</v>
      </c>
      <c r="D13" s="46">
        <v>10000</v>
      </c>
      <c r="E13" s="93">
        <f>Table_ProgramCategoryLookups[[#This Row],[Total Award Amount]]-Table_ProgramCategoryLookups[[#This Row],[Base Partner Contribution Amount]]</f>
        <v>1000</v>
      </c>
      <c r="F13" s="46"/>
      <c r="G13" s="46"/>
      <c r="H13" t="s">
        <v>56</v>
      </c>
    </row>
    <row r="14" spans="1:10" x14ac:dyDescent="0.35">
      <c r="A14" t="s">
        <v>57</v>
      </c>
      <c r="B14" s="71">
        <f t="shared" ref="B14" si="1">80000/6</f>
        <v>13333.333333333334</v>
      </c>
      <c r="C14" s="46">
        <v>10000</v>
      </c>
      <c r="D14" s="46">
        <v>10000</v>
      </c>
      <c r="E14" s="93">
        <f>Table_ProgramCategoryLookups[[#This Row],[Total Award Amount]]-Table_ProgramCategoryLookups[[#This Row],[Base Partner Contribution Amount]]</f>
        <v>3333.3333333333339</v>
      </c>
      <c r="F14" s="46" t="s">
        <v>58</v>
      </c>
      <c r="G14" s="46"/>
      <c r="H14" t="s">
        <v>59</v>
      </c>
    </row>
    <row r="15" spans="1:10" x14ac:dyDescent="0.35">
      <c r="A15" t="s">
        <v>60</v>
      </c>
      <c r="B15" s="68">
        <v>20000</v>
      </c>
      <c r="C15" s="46">
        <v>10000</v>
      </c>
      <c r="D15" s="46">
        <v>15000</v>
      </c>
      <c r="E15" s="93">
        <f>Table_ProgramCategoryLookups[[#This Row],[Total Award Amount]]-Table_ProgramCategoryLookups[[#This Row],[Base Partner Contribution Amount]]</f>
        <v>10000</v>
      </c>
      <c r="F15" s="46"/>
      <c r="G15" s="46" t="s">
        <v>61</v>
      </c>
      <c r="H15" s="46" t="s">
        <v>62</v>
      </c>
    </row>
    <row r="16" spans="1:10" x14ac:dyDescent="0.35">
      <c r="A16" t="s">
        <v>63</v>
      </c>
      <c r="B16" s="68">
        <v>15000</v>
      </c>
      <c r="C16" s="46">
        <v>3750</v>
      </c>
      <c r="D16" s="46">
        <v>13500</v>
      </c>
      <c r="E16" s="93">
        <f>Table_ProgramCategoryLookups[[#This Row],[Total Award Amount]]-Table_ProgramCategoryLookups[[#This Row],[Base Partner Contribution Amount]]</f>
        <v>11250</v>
      </c>
      <c r="F16" s="46"/>
      <c r="G16" s="147" t="s">
        <v>64</v>
      </c>
      <c r="H16" s="46" t="s">
        <v>65</v>
      </c>
    </row>
    <row r="17" spans="1:8" x14ac:dyDescent="0.35">
      <c r="A17" t="s">
        <v>66</v>
      </c>
      <c r="B17" s="68">
        <v>15000</v>
      </c>
      <c r="C17" s="46">
        <v>2500</v>
      </c>
      <c r="D17" s="46">
        <v>10000</v>
      </c>
      <c r="E17" s="93">
        <f>Table_ProgramCategoryLookups[[#This Row],[Total Award Amount]]-Table_ProgramCategoryLookups[[#This Row],[Base Partner Contribution Amount]]</f>
        <v>12500</v>
      </c>
      <c r="F17" s="46"/>
      <c r="G17" s="147" t="s">
        <v>67</v>
      </c>
      <c r="H17" s="46" t="s">
        <v>68</v>
      </c>
    </row>
    <row r="18" spans="1:8" x14ac:dyDescent="0.35">
      <c r="A18" t="s">
        <v>69</v>
      </c>
      <c r="B18" s="68">
        <v>20000</v>
      </c>
      <c r="C18" s="46">
        <v>5000</v>
      </c>
      <c r="D18" s="46">
        <v>15000</v>
      </c>
      <c r="E18" s="93">
        <f>Table_ProgramCategoryLookups[[#This Row],[Total Award Amount]]-Table_ProgramCategoryLookups[[#This Row],[Base Partner Contribution Amount]]</f>
        <v>15000</v>
      </c>
      <c r="F18" s="46"/>
      <c r="G18" t="s">
        <v>70</v>
      </c>
      <c r="H18" s="104" t="s">
        <v>71</v>
      </c>
    </row>
    <row r="19" spans="1:8" x14ac:dyDescent="0.35">
      <c r="A19" t="s">
        <v>72</v>
      </c>
      <c r="B19" s="68">
        <v>20000</v>
      </c>
      <c r="C19" s="46">
        <v>5000</v>
      </c>
      <c r="D19" s="46">
        <v>15000</v>
      </c>
      <c r="E19" s="93">
        <v>10000</v>
      </c>
      <c r="F19" s="46"/>
      <c r="G19" s="46" t="s">
        <v>72</v>
      </c>
      <c r="H19" s="46" t="s">
        <v>73</v>
      </c>
    </row>
    <row r="20" spans="1:8" x14ac:dyDescent="0.35">
      <c r="A20" t="s">
        <v>74</v>
      </c>
      <c r="B20" s="68">
        <v>20000</v>
      </c>
      <c r="C20" s="46">
        <v>5000</v>
      </c>
      <c r="D20" s="46">
        <v>15000</v>
      </c>
      <c r="E20" s="93">
        <v>15000</v>
      </c>
      <c r="F20" s="46"/>
      <c r="G20" s="46" t="s">
        <v>75</v>
      </c>
      <c r="H20" s="46" t="s">
        <v>76</v>
      </c>
    </row>
    <row r="21" spans="1:8" x14ac:dyDescent="0.35">
      <c r="A21" t="s">
        <v>182</v>
      </c>
      <c r="B21" s="68">
        <v>25000</v>
      </c>
      <c r="C21" s="46">
        <v>12500</v>
      </c>
      <c r="D21" s="46">
        <v>20000</v>
      </c>
      <c r="E21" s="93">
        <f>Table_ProgramCategoryLookups[[#This Row],[Total Award Amount]]-Table_ProgramCategoryLookups[[#This Row],[Base Partner Contribution Amount]]</f>
        <v>12500</v>
      </c>
      <c r="F21" s="46"/>
      <c r="G21" s="46" t="s">
        <v>185</v>
      </c>
      <c r="H21" s="46" t="s">
        <v>183</v>
      </c>
    </row>
    <row r="22" spans="1:8" x14ac:dyDescent="0.35">
      <c r="A22" t="s">
        <v>184</v>
      </c>
      <c r="B22" s="68">
        <v>25000</v>
      </c>
      <c r="C22" s="46">
        <v>6250</v>
      </c>
      <c r="D22" s="46">
        <v>20000</v>
      </c>
      <c r="E22" s="93">
        <f>Table_ProgramCategoryLookups[[#This Row],[Total Award Amount]]-Table_ProgramCategoryLookups[[#This Row],[Base Partner Contribution Amount]]</f>
        <v>18750</v>
      </c>
      <c r="F22" s="46"/>
      <c r="G22" s="46" t="s">
        <v>186</v>
      </c>
      <c r="H22" s="46" t="s">
        <v>187</v>
      </c>
    </row>
  </sheetData>
  <phoneticPr fontId="13" type="noConversion"/>
  <pageMargins left="0.7" right="0.7" top="0.75" bottom="0.75" header="0.3" footer="0.3"/>
  <pageSetup orientation="portrait" r:id="rId1"/>
  <tableParts count="2"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tabColor theme="8" tint="0.79998168889431442"/>
  </sheetPr>
  <dimension ref="A1:M17"/>
  <sheetViews>
    <sheetView showGridLines="0" showRowColHeaders="0" tabSelected="1" zoomScale="150" zoomScaleNormal="150" workbookViewId="0">
      <selection activeCell="D7" sqref="D7"/>
    </sheetView>
  </sheetViews>
  <sheetFormatPr defaultColWidth="0" defaultRowHeight="14.5" x14ac:dyDescent="0.35"/>
  <cols>
    <col min="1" max="1" width="9.1796875" style="95" customWidth="1"/>
    <col min="2" max="2" width="3" style="95" customWidth="1"/>
    <col min="3" max="3" width="71.54296875" style="95" customWidth="1"/>
    <col min="4" max="4" width="34.453125" style="95" customWidth="1"/>
    <col min="5" max="5" width="46" style="95" hidden="1" customWidth="1"/>
    <col min="6" max="6" width="9.1796875" style="95" hidden="1" customWidth="1"/>
    <col min="7" max="7" width="4.1796875" style="95" hidden="1" customWidth="1"/>
    <col min="8" max="8" width="49.81640625" style="95" hidden="1" customWidth="1"/>
    <col min="9" max="9" width="4.1796875" style="95" hidden="1" customWidth="1"/>
    <col min="10" max="13" width="49.81640625" style="95" hidden="1" customWidth="1"/>
    <col min="14" max="16384" width="9.1796875" style="95" hidden="1"/>
  </cols>
  <sheetData>
    <row r="1" spans="2:4" ht="32.25" customHeight="1" x14ac:dyDescent="0.6">
      <c r="B1" s="153" t="s">
        <v>77</v>
      </c>
      <c r="C1" s="153"/>
      <c r="D1" s="122"/>
    </row>
    <row r="2" spans="2:4" ht="10.5" customHeight="1" x14ac:dyDescent="0.35"/>
    <row r="3" spans="2:4" ht="21" x14ac:dyDescent="0.5">
      <c r="B3" s="152" t="s">
        <v>78</v>
      </c>
      <c r="C3" s="152"/>
    </row>
    <row r="4" spans="2:4" ht="19.5" customHeight="1" x14ac:dyDescent="0.35">
      <c r="B4" s="82" t="s">
        <v>79</v>
      </c>
      <c r="C4" s="83" t="s">
        <v>80</v>
      </c>
    </row>
    <row r="5" spans="2:4" x14ac:dyDescent="0.35">
      <c r="B5" s="82" t="s">
        <v>81</v>
      </c>
      <c r="C5" s="83" t="s">
        <v>82</v>
      </c>
    </row>
    <row r="6" spans="2:4" x14ac:dyDescent="0.35">
      <c r="C6" s="123"/>
    </row>
    <row r="7" spans="2:4" ht="21" x14ac:dyDescent="0.5">
      <c r="B7" s="150" t="s">
        <v>83</v>
      </c>
      <c r="C7" s="150"/>
    </row>
    <row r="8" spans="2:4" x14ac:dyDescent="0.35">
      <c r="B8" s="82" t="s">
        <v>79</v>
      </c>
      <c r="C8" s="83" t="s">
        <v>84</v>
      </c>
    </row>
    <row r="9" spans="2:4" ht="29" x14ac:dyDescent="0.35">
      <c r="B9" s="82" t="s">
        <v>81</v>
      </c>
      <c r="C9" s="83" t="s">
        <v>85</v>
      </c>
    </row>
    <row r="11" spans="2:4" ht="21" x14ac:dyDescent="0.5">
      <c r="B11" s="151" t="s">
        <v>86</v>
      </c>
      <c r="C11" s="151"/>
    </row>
    <row r="12" spans="2:4" ht="29" x14ac:dyDescent="0.35">
      <c r="B12" s="82" t="s">
        <v>79</v>
      </c>
      <c r="C12" s="83" t="s">
        <v>87</v>
      </c>
      <c r="D12" s="121" t="s">
        <v>88</v>
      </c>
    </row>
    <row r="13" spans="2:4" ht="29" x14ac:dyDescent="0.35">
      <c r="B13" s="82" t="s">
        <v>81</v>
      </c>
      <c r="C13" s="83" t="s">
        <v>89</v>
      </c>
    </row>
    <row r="14" spans="2:4" ht="36.75" customHeight="1" x14ac:dyDescent="0.35">
      <c r="B14" s="82" t="s">
        <v>90</v>
      </c>
      <c r="C14" s="83" t="s">
        <v>91</v>
      </c>
    </row>
    <row r="16" spans="2:4" ht="21" hidden="1" x14ac:dyDescent="0.5">
      <c r="B16" s="149" t="s">
        <v>92</v>
      </c>
      <c r="C16" s="149"/>
    </row>
    <row r="17" spans="2:3" ht="29" hidden="1" x14ac:dyDescent="0.35">
      <c r="B17" s="119" t="s">
        <v>79</v>
      </c>
      <c r="C17" s="120" t="s">
        <v>93</v>
      </c>
    </row>
  </sheetData>
  <mergeCells count="5">
    <mergeCell ref="B16:C16"/>
    <mergeCell ref="B7:C7"/>
    <mergeCell ref="B11:C11"/>
    <mergeCell ref="B3:C3"/>
    <mergeCell ref="B1:C1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1B910C-7C55-4539-B3A8-B378E9F15505}">
  <sheetPr codeName="Sheet21">
    <tabColor rgb="FF005FAF"/>
    <pageSetUpPr fitToPage="1"/>
  </sheetPr>
  <dimension ref="A1:AN30"/>
  <sheetViews>
    <sheetView showGridLines="0" showRowColHeaders="0" zoomScale="110" zoomScaleNormal="110" workbookViewId="0">
      <selection activeCell="E21" sqref="E21"/>
    </sheetView>
  </sheetViews>
  <sheetFormatPr defaultColWidth="0" defaultRowHeight="14.5" x14ac:dyDescent="0.35"/>
  <cols>
    <col min="1" max="1" width="3.7265625" customWidth="1"/>
    <col min="2" max="2" width="62" style="1" customWidth="1"/>
    <col min="3" max="3" width="4" style="1" customWidth="1"/>
    <col min="4" max="4" width="39.81640625" style="1" customWidth="1"/>
    <col min="5" max="5" width="57.7265625" style="1" customWidth="1"/>
    <col min="6" max="6" width="11.81640625" customWidth="1"/>
    <col min="7" max="40" width="0" hidden="1" customWidth="1"/>
    <col min="41" max="16384" width="10.7265625" hidden="1"/>
  </cols>
  <sheetData>
    <row r="1" spans="1:6" s="9" customFormat="1" ht="45.75" customHeight="1" thickBot="1" x14ac:dyDescent="0.45">
      <c r="A1" s="10"/>
      <c r="B1" s="10"/>
      <c r="C1" s="10"/>
      <c r="D1" s="10"/>
      <c r="E1" s="10"/>
      <c r="F1" s="7"/>
    </row>
    <row r="2" spans="1:6" ht="15" customHeight="1" thickTop="1" x14ac:dyDescent="0.55000000000000004">
      <c r="A2" s="64"/>
      <c r="B2" s="65"/>
      <c r="C2" s="65"/>
      <c r="D2" s="65"/>
      <c r="E2" s="65"/>
    </row>
    <row r="3" spans="1:6" ht="23.25" customHeight="1" x14ac:dyDescent="0.55000000000000004">
      <c r="A3" s="64"/>
      <c r="B3" s="131" t="s">
        <v>94</v>
      </c>
      <c r="C3" s="65"/>
      <c r="D3" s="65"/>
      <c r="E3" s="65"/>
    </row>
    <row r="4" spans="1:6" ht="30" customHeight="1" x14ac:dyDescent="0.55000000000000004">
      <c r="A4" s="64"/>
      <c r="B4" s="142"/>
      <c r="C4" s="66"/>
      <c r="D4" s="66"/>
      <c r="E4" s="66"/>
      <c r="F4" s="17"/>
    </row>
    <row r="5" spans="1:6" ht="23.5" x14ac:dyDescent="0.55000000000000004">
      <c r="A5" s="64"/>
      <c r="B5" s="64"/>
      <c r="C5" s="64"/>
      <c r="D5" s="64"/>
      <c r="E5" s="64"/>
    </row>
    <row r="6" spans="1:6" ht="23.5" x14ac:dyDescent="0.55000000000000004">
      <c r="A6" s="64"/>
      <c r="B6" s="143" t="s">
        <v>95</v>
      </c>
      <c r="C6" s="64"/>
      <c r="D6" s="154" t="s">
        <v>96</v>
      </c>
      <c r="E6" s="155"/>
    </row>
    <row r="7" spans="1:6" ht="39.75" customHeight="1" thickBot="1" x14ac:dyDescent="0.6">
      <c r="A7" s="64"/>
      <c r="B7" s="132" t="s">
        <v>97</v>
      </c>
      <c r="C7" s="61"/>
      <c r="D7" s="138" t="s">
        <v>98</v>
      </c>
      <c r="E7" s="138" t="s">
        <v>99</v>
      </c>
    </row>
    <row r="8" spans="1:6" ht="23.5" x14ac:dyDescent="0.55000000000000004">
      <c r="A8" s="64"/>
      <c r="B8" s="140"/>
      <c r="C8" s="62"/>
      <c r="D8" s="141"/>
      <c r="E8" s="141"/>
    </row>
    <row r="9" spans="1:6" ht="23.5" x14ac:dyDescent="0.55000000000000004">
      <c r="A9" s="135"/>
      <c r="B9" s="134"/>
      <c r="C9" s="62"/>
      <c r="D9" s="139"/>
      <c r="E9" s="139"/>
    </row>
    <row r="10" spans="1:6" ht="23.5" x14ac:dyDescent="0.55000000000000004">
      <c r="A10" s="64"/>
      <c r="B10" s="136"/>
      <c r="C10" s="62"/>
      <c r="D10" s="139"/>
      <c r="E10" s="139"/>
    </row>
    <row r="11" spans="1:6" ht="23.5" x14ac:dyDescent="0.55000000000000004">
      <c r="A11" s="64"/>
      <c r="B11" s="136"/>
      <c r="C11" s="62"/>
      <c r="D11" s="139"/>
      <c r="E11" s="139"/>
    </row>
    <row r="12" spans="1:6" ht="23.5" x14ac:dyDescent="0.55000000000000004">
      <c r="A12" s="64"/>
      <c r="B12" s="136"/>
      <c r="C12" s="62"/>
      <c r="D12" s="139"/>
      <c r="E12" s="139"/>
    </row>
    <row r="13" spans="1:6" ht="23.5" x14ac:dyDescent="0.55000000000000004">
      <c r="A13" s="64"/>
      <c r="B13" s="136"/>
      <c r="C13" s="62"/>
      <c r="D13" s="139"/>
      <c r="E13" s="139"/>
    </row>
    <row r="14" spans="1:6" ht="23.5" x14ac:dyDescent="0.55000000000000004">
      <c r="A14" s="64"/>
      <c r="B14" s="137"/>
      <c r="C14" s="63"/>
      <c r="D14" s="139"/>
      <c r="E14" s="139"/>
    </row>
    <row r="15" spans="1:6" ht="23.5" x14ac:dyDescent="0.55000000000000004">
      <c r="A15" s="64"/>
      <c r="B15" s="148"/>
      <c r="C15" s="65"/>
      <c r="D15" s="139"/>
      <c r="E15" s="139"/>
    </row>
    <row r="16" spans="1:6" ht="23.5" x14ac:dyDescent="0.55000000000000004">
      <c r="A16" s="64"/>
      <c r="B16" s="148"/>
      <c r="C16" s="65"/>
      <c r="D16" s="139"/>
      <c r="E16" s="139"/>
    </row>
    <row r="17" spans="1:5" ht="23.5" x14ac:dyDescent="0.55000000000000004">
      <c r="A17" s="64"/>
      <c r="B17" s="148"/>
      <c r="C17" s="65"/>
      <c r="D17" s="139"/>
      <c r="E17" s="139"/>
    </row>
    <row r="18" spans="1:5" ht="23.5" x14ac:dyDescent="0.55000000000000004">
      <c r="A18" s="64"/>
      <c r="B18" s="148"/>
      <c r="D18" s="139"/>
      <c r="E18" s="139"/>
    </row>
    <row r="19" spans="1:5" ht="23.5" x14ac:dyDescent="0.55000000000000004">
      <c r="B19" s="133"/>
      <c r="D19" s="108"/>
      <c r="E19" s="108"/>
    </row>
    <row r="20" spans="1:5" ht="23.5" x14ac:dyDescent="0.55000000000000004">
      <c r="B20" s="108"/>
      <c r="D20" s="108"/>
      <c r="E20" s="108"/>
    </row>
    <row r="21" spans="1:5" ht="23.5" x14ac:dyDescent="0.55000000000000004">
      <c r="B21" s="108"/>
      <c r="D21" s="109"/>
      <c r="E21" s="109"/>
    </row>
    <row r="22" spans="1:5" x14ac:dyDescent="0.35">
      <c r="B22" s="109"/>
      <c r="D22" s="109"/>
      <c r="E22" s="109"/>
    </row>
    <row r="23" spans="1:5" x14ac:dyDescent="0.35">
      <c r="B23" s="109"/>
      <c r="D23" s="109"/>
      <c r="E23" s="109"/>
    </row>
    <row r="24" spans="1:5" x14ac:dyDescent="0.35">
      <c r="B24" s="109"/>
      <c r="D24" s="109"/>
      <c r="E24" s="109"/>
    </row>
    <row r="25" spans="1:5" x14ac:dyDescent="0.35">
      <c r="B25" s="109"/>
      <c r="D25" s="109"/>
      <c r="E25" s="109"/>
    </row>
    <row r="26" spans="1:5" x14ac:dyDescent="0.35">
      <c r="B26" s="109"/>
      <c r="D26" s="109"/>
      <c r="E26" s="109"/>
    </row>
    <row r="27" spans="1:5" x14ac:dyDescent="0.35">
      <c r="B27" s="109"/>
      <c r="D27" s="109"/>
      <c r="E27" s="109"/>
    </row>
    <row r="28" spans="1:5" x14ac:dyDescent="0.35">
      <c r="B28" s="109"/>
      <c r="D28" s="109"/>
      <c r="E28" s="109"/>
    </row>
    <row r="29" spans="1:5" x14ac:dyDescent="0.35">
      <c r="B29" s="109"/>
      <c r="D29" s="109"/>
      <c r="E29" s="109"/>
    </row>
    <row r="30" spans="1:5" x14ac:dyDescent="0.35">
      <c r="B30" s="109"/>
      <c r="D30" s="109"/>
      <c r="E30" s="109"/>
    </row>
  </sheetData>
  <sheetProtection formatColumns="0" formatRows="0"/>
  <mergeCells count="1">
    <mergeCell ref="D6:E6"/>
  </mergeCells>
  <conditionalFormatting sqref="B4 B8 D8:E8">
    <cfRule type="containsBlanks" dxfId="3" priority="1">
      <formula>LEN(TRIM(B4))=0</formula>
    </cfRule>
  </conditionalFormatting>
  <conditionalFormatting sqref="B4">
    <cfRule type="containsBlanks" dxfId="2" priority="5">
      <formula>LEN(TRIM(B4))=0</formula>
    </cfRule>
  </conditionalFormatting>
  <pageMargins left="0.25" right="0.25" top="0.5" bottom="0.5" header="0.3" footer="0.3"/>
  <pageSetup scale="27" orientation="landscape" r:id="rId1"/>
  <drawing r:id="rId2"/>
  <tableParts count="2">
    <tablePart r:id="rId3"/>
    <tablePart r:id="rId4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79FE1C-F935-40C7-AC72-E908ADD9C3CF}">
  <sheetPr codeName="Sheet1">
    <tabColor rgb="FF7DABBF"/>
    <pageSetUpPr fitToPage="1"/>
  </sheetPr>
  <dimension ref="A1:DG108"/>
  <sheetViews>
    <sheetView showGridLines="0" topLeftCell="D1" zoomScale="90" zoomScaleNormal="90" zoomScaleSheetLayoutView="20" zoomScalePageLayoutView="80" workbookViewId="0">
      <selection activeCell="I9" sqref="I9"/>
    </sheetView>
  </sheetViews>
  <sheetFormatPr defaultRowHeight="14.5" x14ac:dyDescent="0.35"/>
  <cols>
    <col min="1" max="1" width="3.54296875" style="95" customWidth="1"/>
    <col min="2" max="2" width="24.26953125" customWidth="1"/>
    <col min="3" max="3" width="19.54296875" customWidth="1"/>
    <col min="4" max="4" width="18.7265625" customWidth="1"/>
    <col min="5" max="5" width="15.453125" customWidth="1"/>
    <col min="6" max="6" width="33.26953125" customWidth="1"/>
    <col min="7" max="7" width="13.26953125" customWidth="1"/>
    <col min="8" max="8" width="14.81640625" customWidth="1"/>
    <col min="9" max="9" width="36.26953125" customWidth="1"/>
    <col min="10" max="10" width="10.81640625" customWidth="1"/>
    <col min="11" max="11" width="13.7265625" bestFit="1" customWidth="1"/>
    <col min="12" max="12" width="13.1796875" customWidth="1"/>
    <col min="13" max="13" width="14.54296875" customWidth="1"/>
    <col min="14" max="14" width="16.7265625" customWidth="1"/>
    <col min="15" max="15" width="13.7265625" bestFit="1" customWidth="1"/>
    <col min="16" max="18" width="13.54296875" bestFit="1" customWidth="1"/>
    <col min="19" max="19" width="12.54296875" bestFit="1" customWidth="1"/>
    <col min="20" max="20" width="13.54296875" customWidth="1"/>
    <col min="21" max="21" width="15.54296875" bestFit="1" customWidth="1"/>
    <col min="22" max="22" width="14.54296875" customWidth="1"/>
    <col min="23" max="23" width="41.7265625" style="1" customWidth="1"/>
    <col min="24" max="24" width="20.26953125" hidden="1" customWidth="1"/>
    <col min="25" max="25" width="12.1796875" hidden="1" customWidth="1"/>
    <col min="26" max="26" width="9.1796875" style="95" customWidth="1"/>
    <col min="27" max="111" width="9.1796875" style="95"/>
  </cols>
  <sheetData>
    <row r="1" spans="1:111" s="95" customFormat="1" ht="32.25" customHeight="1" thickBot="1" x14ac:dyDescent="0.6">
      <c r="C1" s="79"/>
      <c r="D1" s="10"/>
      <c r="E1" s="84"/>
      <c r="F1" s="111" t="s">
        <v>100</v>
      </c>
      <c r="G1" s="10"/>
      <c r="H1" s="10"/>
      <c r="I1" s="10"/>
      <c r="W1" s="98"/>
    </row>
    <row r="2" spans="1:111" s="95" customFormat="1" ht="15" thickTop="1" x14ac:dyDescent="0.35">
      <c r="B2" s="98"/>
      <c r="C2" s="98"/>
      <c r="D2" s="98"/>
      <c r="E2" s="98"/>
      <c r="F2" s="98"/>
      <c r="G2" s="98"/>
      <c r="H2" s="98"/>
      <c r="I2" s="98"/>
      <c r="W2" s="98"/>
    </row>
    <row r="3" spans="1:111" ht="21" x14ac:dyDescent="0.5">
      <c r="B3" s="156" t="s">
        <v>101</v>
      </c>
      <c r="C3" s="156"/>
      <c r="D3" s="156"/>
      <c r="E3" s="156"/>
      <c r="F3" s="156"/>
      <c r="G3" s="156"/>
      <c r="H3" s="156"/>
      <c r="I3" s="156"/>
      <c r="J3" s="95"/>
      <c r="K3" s="95"/>
      <c r="L3" s="95"/>
      <c r="M3" s="95"/>
      <c r="N3" s="95"/>
      <c r="O3" s="95"/>
      <c r="P3" s="95"/>
      <c r="Q3" s="95"/>
      <c r="R3" s="95"/>
      <c r="S3" s="95"/>
      <c r="T3" s="95"/>
      <c r="U3" s="95"/>
      <c r="V3" s="95"/>
      <c r="W3" s="98"/>
      <c r="X3" s="95"/>
      <c r="Y3" s="95"/>
    </row>
    <row r="4" spans="1:111" ht="26" x14ac:dyDescent="0.35">
      <c r="B4" s="144" t="s">
        <v>102</v>
      </c>
      <c r="C4" s="144" t="s">
        <v>103</v>
      </c>
      <c r="D4" s="144" t="s">
        <v>104</v>
      </c>
      <c r="E4" s="145" t="s">
        <v>105</v>
      </c>
      <c r="F4" s="145" t="s">
        <v>4</v>
      </c>
      <c r="G4" s="144" t="s">
        <v>106</v>
      </c>
      <c r="H4" s="144" t="s">
        <v>107</v>
      </c>
      <c r="I4" s="144" t="s">
        <v>108</v>
      </c>
      <c r="J4" s="95"/>
      <c r="K4" s="95"/>
      <c r="L4" s="95"/>
      <c r="M4" s="95"/>
      <c r="N4" s="95"/>
      <c r="O4" s="95"/>
      <c r="P4" s="95"/>
      <c r="Q4" s="95"/>
      <c r="R4" s="95"/>
      <c r="S4" s="95"/>
      <c r="T4" s="95"/>
      <c r="U4" s="95"/>
      <c r="V4" s="95"/>
      <c r="W4" s="98"/>
      <c r="X4" s="95"/>
      <c r="Y4" s="95"/>
    </row>
    <row r="5" spans="1:111" x14ac:dyDescent="0.35">
      <c r="B5" s="88">
        <f>SUM(Table_BudgetDetails[Total Award (incl. Mitacs provided funds)])</f>
        <v>0</v>
      </c>
      <c r="C5" s="88">
        <f>SUM(Table_BudgetDetails[Total Stipend])</f>
        <v>0</v>
      </c>
      <c r="D5" s="88">
        <f>SUMPRODUCT(Table_BudgetDetails[Research Expenses (per/IU)],Table_BudgetDetails[Number of Internship units (IUs)])</f>
        <v>0</v>
      </c>
      <c r="E5" s="88">
        <f>SUM(Table_BudgetDetails[Total Partner Contribution])</f>
        <v>0</v>
      </c>
      <c r="F5" s="88">
        <f>SUM(Table_BudgetDetails[Total Award (incl. Mitacs provided funds)])-SUM(Table_BudgetDetails[Total Partner Contribution])</f>
        <v>0</v>
      </c>
      <c r="G5" s="89">
        <f>SUM(Table_BudgetDetails[Number of Interns])</f>
        <v>0</v>
      </c>
      <c r="H5" s="89">
        <f>SUM(Table_BudgetDetails[Number of Internship units (IUs)])</f>
        <v>0</v>
      </c>
      <c r="I5" s="115">
        <f>MIN(Table_BudgetDetails[Estimated Start Date])</f>
        <v>0</v>
      </c>
      <c r="J5" s="95"/>
      <c r="K5" s="95"/>
      <c r="L5" s="95"/>
      <c r="M5" s="95"/>
      <c r="N5" s="95"/>
      <c r="O5" s="95"/>
      <c r="P5" s="95"/>
      <c r="Q5" s="95"/>
      <c r="R5" s="95"/>
      <c r="S5" s="95"/>
      <c r="T5" s="95"/>
      <c r="U5" s="95"/>
      <c r="V5" s="95"/>
      <c r="W5" s="98"/>
      <c r="X5" s="95"/>
      <c r="Y5" s="95"/>
    </row>
    <row r="6" spans="1:111" s="95" customFormat="1" x14ac:dyDescent="0.35">
      <c r="W6" s="98"/>
    </row>
    <row r="7" spans="1:111" s="95" customFormat="1" ht="13.5" customHeight="1" x14ac:dyDescent="0.35">
      <c r="J7" s="157"/>
      <c r="K7" s="157"/>
      <c r="L7" s="157"/>
      <c r="M7" s="97"/>
      <c r="N7" s="97"/>
      <c r="O7" s="97"/>
      <c r="P7" s="97"/>
      <c r="Q7" s="97"/>
      <c r="R7" s="97"/>
      <c r="S7" s="97"/>
      <c r="T7" s="97"/>
      <c r="W7" s="98"/>
    </row>
    <row r="8" spans="1:111" s="87" customFormat="1" ht="39.75" customHeight="1" x14ac:dyDescent="0.35">
      <c r="A8" s="96"/>
      <c r="B8" s="146" t="s">
        <v>109</v>
      </c>
      <c r="C8" s="146" t="s">
        <v>8</v>
      </c>
      <c r="D8" s="146" t="s">
        <v>110</v>
      </c>
      <c r="E8" s="146" t="s">
        <v>111</v>
      </c>
      <c r="F8" s="146" t="s">
        <v>99</v>
      </c>
      <c r="G8" s="146" t="s">
        <v>97</v>
      </c>
      <c r="H8" s="146" t="s">
        <v>112</v>
      </c>
      <c r="I8" s="146" t="s">
        <v>0</v>
      </c>
      <c r="J8" s="146" t="s">
        <v>113</v>
      </c>
      <c r="K8" s="146" t="s">
        <v>114</v>
      </c>
      <c r="L8" s="146" t="s">
        <v>115</v>
      </c>
      <c r="M8" s="146" t="s">
        <v>116</v>
      </c>
      <c r="N8" s="146" t="s">
        <v>117</v>
      </c>
      <c r="O8" s="146" t="s">
        <v>118</v>
      </c>
      <c r="P8" s="146" t="s">
        <v>119</v>
      </c>
      <c r="Q8" s="146" t="s">
        <v>120</v>
      </c>
      <c r="R8" s="146" t="s">
        <v>121</v>
      </c>
      <c r="S8" s="146" t="s">
        <v>122</v>
      </c>
      <c r="T8" s="146" t="s">
        <v>123</v>
      </c>
      <c r="U8" s="146" t="s">
        <v>124</v>
      </c>
      <c r="V8" s="146" t="s">
        <v>125</v>
      </c>
      <c r="W8" s="146" t="s">
        <v>126</v>
      </c>
      <c r="X8" s="94" t="s">
        <v>106</v>
      </c>
      <c r="Y8" s="86" t="s">
        <v>127</v>
      </c>
      <c r="Z8" s="96"/>
      <c r="AA8" s="96"/>
      <c r="AB8" s="96"/>
      <c r="AC8" s="96"/>
      <c r="AD8" s="96"/>
      <c r="AE8" s="96"/>
      <c r="AF8" s="96"/>
      <c r="AG8" s="96"/>
      <c r="AH8" s="96"/>
      <c r="AI8" s="96"/>
      <c r="AJ8" s="96"/>
      <c r="AK8" s="96"/>
      <c r="AL8" s="96"/>
      <c r="AM8" s="96"/>
      <c r="AN8" s="96"/>
      <c r="AO8" s="96"/>
      <c r="AP8" s="96"/>
      <c r="AQ8" s="96"/>
      <c r="AR8" s="96"/>
      <c r="AS8" s="96"/>
      <c r="AT8" s="96"/>
      <c r="AU8" s="96"/>
      <c r="AV8" s="96"/>
      <c r="AW8" s="96"/>
      <c r="AX8" s="96"/>
      <c r="AY8" s="96"/>
      <c r="AZ8" s="96"/>
      <c r="BA8" s="96"/>
      <c r="BB8" s="96"/>
      <c r="BC8" s="96"/>
      <c r="BD8" s="96"/>
      <c r="BE8" s="96"/>
      <c r="BF8" s="96"/>
      <c r="BG8" s="96"/>
      <c r="BH8" s="96"/>
      <c r="BI8" s="96"/>
      <c r="BJ8" s="96"/>
      <c r="BK8" s="96"/>
      <c r="BL8" s="96"/>
      <c r="BM8" s="96"/>
      <c r="BN8" s="96"/>
      <c r="BO8" s="96"/>
      <c r="BP8" s="96"/>
      <c r="BQ8" s="96"/>
      <c r="BR8" s="96"/>
      <c r="BS8" s="96"/>
      <c r="BT8" s="96"/>
      <c r="BU8" s="96"/>
      <c r="BV8" s="96"/>
      <c r="BW8" s="96"/>
      <c r="BX8" s="96"/>
      <c r="BY8" s="96"/>
      <c r="BZ8" s="96"/>
      <c r="CA8" s="96"/>
      <c r="CB8" s="96"/>
      <c r="CC8" s="96"/>
      <c r="CD8" s="96"/>
      <c r="CE8" s="96"/>
      <c r="CF8" s="96"/>
      <c r="CG8" s="96"/>
      <c r="CH8" s="96"/>
      <c r="CI8" s="96"/>
      <c r="CJ8" s="96"/>
      <c r="CK8" s="96"/>
      <c r="CL8" s="96"/>
      <c r="CM8" s="96"/>
      <c r="CN8" s="96"/>
      <c r="CO8" s="96"/>
      <c r="CP8" s="96"/>
      <c r="CQ8" s="96"/>
      <c r="CR8" s="96"/>
      <c r="CS8" s="96"/>
      <c r="CT8" s="96"/>
      <c r="CU8" s="96"/>
      <c r="CV8" s="96"/>
      <c r="CW8" s="96"/>
      <c r="CX8" s="96"/>
      <c r="CY8" s="96"/>
      <c r="CZ8" s="96"/>
      <c r="DA8" s="96"/>
      <c r="DB8" s="96"/>
      <c r="DC8" s="96"/>
      <c r="DD8" s="96"/>
      <c r="DE8" s="96"/>
      <c r="DF8" s="96"/>
      <c r="DG8" s="96"/>
    </row>
    <row r="9" spans="1:111" x14ac:dyDescent="0.35">
      <c r="B9" s="59"/>
      <c r="C9" s="75"/>
      <c r="D9" s="59"/>
      <c r="E9" s="59"/>
      <c r="F9" s="76" t="str">
        <f>IFERROR(VLOOKUP(Table_BudgetDetails[[#This Row],[Academic Supervisor 
(Account Holder)]],Table_AcademicSupervisors[[Academic Supervisor and Co-Supervisor Name(s)]:[Academic Institution Name]],2,0),"")</f>
        <v/>
      </c>
      <c r="G9" s="75"/>
      <c r="H9" s="60"/>
      <c r="I9" s="75" t="s">
        <v>60</v>
      </c>
      <c r="J9" s="60"/>
      <c r="K9" s="114"/>
      <c r="L9" s="116" t="str">
        <f>IF(AND(Table_BudgetDetails[[#This Row],[Number of Internship units (IUs)]]&lt;&gt;"",Table_BudgetDetails[[#This Row],[Internship Length (months)]]&lt;&gt;"",Table_BudgetDetails[[#This Row],[Estimated Start Date]]&lt;&gt;""),EDATE(Table_BudgetDetails[[#This Row],[Estimated Start Date]],Table_BudgetDetails[[#This Row],[Internship Length (months)]]*Table_BudgetDetails[[#This Row],[Number of Internship units (IUs)]]),"")</f>
        <v/>
      </c>
      <c r="M9" s="69">
        <f>IFERROR(VLOOKUP(Table_BudgetDetails[[#This Row],[Internship Type]],Table_ProgramCategoryLookups[],3,0),"")</f>
        <v>10000</v>
      </c>
      <c r="N9" s="126"/>
      <c r="O9" s="69">
        <f>IF(Table_BudgetDetails[[#This Row],[Base Partner Contribution (per/IU)]]&lt;&gt;"",
SUM(Table_BudgetDetails[[#This Row],[Base Partner Contribution (per/IU)]:[Additional Partner Contribution (per/IU)]]),
"")</f>
        <v>10000</v>
      </c>
      <c r="P9" s="69">
        <f>IFERROR(VLOOKUP(Table_BudgetDetails[[#This Row],[Internship Type]],Table_ProgramCategoryLookups[[#All],[Internship Type]:[Comments]],2,0)+Table_BudgetDetails[[#This Row],[Additional Partner Contribution (per/IU)]],"")</f>
        <v>20000</v>
      </c>
      <c r="Q9" s="69">
        <f>IFERROR(VLOOKUP(Table_BudgetDetails[[#This Row],[Internship Type]],Table_ProgramCategoryLookups[],4,0),"")</f>
        <v>15000</v>
      </c>
      <c r="R9" s="80"/>
      <c r="S9" s="78">
        <f>IFERROR(
IF(Table_BudgetDetails[[#This Row],[Stipend Override]]&lt;&gt;"",Table_BudgetDetails[[#This Row],[Total Award (per/IU)]]-Table_BudgetDetails[[#This Row],[Stipend Override]],Table_BudgetDetails[[#This Row],[Total Award (per/IU)]]-Table_BudgetDetails[[#This Row],[Minimum Stipend (per/IU) ]]),
"")</f>
        <v>5000</v>
      </c>
      <c r="T9" s="69">
        <f>IFERROR(IF(Table_BudgetDetails[[#This Row],[Stipend Override]]&lt;&gt;"",Table_BudgetDetails[[#This Row],[Stipend Override]]*Table_BudgetDetails[[#This Row],[Number of Internship units (IUs)]],Table_BudgetDetails[[#This Row],[Minimum Stipend (per/IU) ]]*Table_BudgetDetails[[#This Row],[Number of Internship units (IUs)]]),"")</f>
        <v>0</v>
      </c>
      <c r="U9" s="69" t="str">
        <f>IF(OR(Table_BudgetDetails[[#This Row],[Total Partner Contribution (per/IU)]]="",Table_BudgetDetails[[#This Row],[Number of Internship units (IUs)]]=""),
"",
Table_BudgetDetails[[#This Row],[Total Partner Contribution (per/IU)]]*Table_BudgetDetails[[#This Row],[Number of Internship units (IUs)]]
)</f>
        <v/>
      </c>
      <c r="V9" s="69" t="str">
        <f>IFERROR(
VLOOKUP(Table_BudgetDetails[[#This Row],[Internship Type]],Table_ProgramCategoryLookups[],5,0)*Table_BudgetDetails[[#This Row],[Number of Internship units (IUs)]]+Table_BudgetDetails[[#This Row],[Total Partner Contribution]],
"")</f>
        <v/>
      </c>
      <c r="W9" s="125"/>
      <c r="X9" s="54" t="str">
        <f>IFERROR(1/COUNTIF(Table_BudgetDetails[Intern Full Name],Table_BudgetDetails[[#This Row],[Intern Full Name]]),"")</f>
        <v/>
      </c>
      <c r="Y9" s="90" t="str">
        <f>IF(Table_BudgetDetails[[#This Row],[Intern Full Name]]="","Yes","No")</f>
        <v>Yes</v>
      </c>
    </row>
    <row r="10" spans="1:111" x14ac:dyDescent="0.35">
      <c r="B10" s="59"/>
      <c r="C10" s="75"/>
      <c r="D10" s="59"/>
      <c r="E10" s="59"/>
      <c r="F10" s="76" t="str">
        <f>IFERROR(VLOOKUP(Table_BudgetDetails[[#This Row],[Academic Supervisor 
(Account Holder)]],Table_AcademicSupervisors[[Academic Supervisor and Co-Supervisor Name(s)]:[Academic Institution Name]],2,0),"")</f>
        <v/>
      </c>
      <c r="G10" s="75"/>
      <c r="H10" s="60"/>
      <c r="I10" s="75"/>
      <c r="J10" s="60"/>
      <c r="K10" s="114"/>
      <c r="L10" s="116" t="str">
        <f>IF(AND(Table_BudgetDetails[[#This Row],[Number of Internship units (IUs)]]&lt;&gt;"",Table_BudgetDetails[[#This Row],[Internship Length (months)]]&lt;&gt;"",Table_BudgetDetails[[#This Row],[Estimated Start Date]]&lt;&gt;""),EDATE(Table_BudgetDetails[[#This Row],[Estimated Start Date]],Table_BudgetDetails[[#This Row],[Internship Length (months)]]*Table_BudgetDetails[[#This Row],[Number of Internship units (IUs)]]),"")</f>
        <v/>
      </c>
      <c r="M10" s="69" t="str">
        <f>IFERROR(VLOOKUP(Table_BudgetDetails[[#This Row],[Internship Type]],Table_ProgramCategoryLookups[],3,0),"")</f>
        <v/>
      </c>
      <c r="N10" s="127"/>
      <c r="O10" s="69" t="str">
        <f>IF(Table_BudgetDetails[[#This Row],[Base Partner Contribution (per/IU)]]&lt;&gt;"",
SUM(Table_BudgetDetails[[#This Row],[Base Partner Contribution (per/IU)]:[Additional Partner Contribution (per/IU)]]),
"")</f>
        <v/>
      </c>
      <c r="P10" s="69" t="str">
        <f>IFERROR(VLOOKUP(Table_BudgetDetails[[#This Row],[Internship Type]],Table_ProgramCategoryLookups[[#All],[Internship Type]:[Comments]],2,0)+Table_BudgetDetails[[#This Row],[Additional Partner Contribution (per/IU)]],"")</f>
        <v/>
      </c>
      <c r="Q10" s="69" t="str">
        <f>IFERROR(VLOOKUP(Table_BudgetDetails[[#This Row],[Internship Type]],Table_ProgramCategoryLookups[],4,0),"")</f>
        <v/>
      </c>
      <c r="R10" s="80"/>
      <c r="S10" s="78" t="str">
        <f>IFERROR(
IF(Table_BudgetDetails[[#This Row],[Stipend Override]]&lt;&gt;"",Table_BudgetDetails[[#This Row],[Total Award (per/IU)]]-Table_BudgetDetails[[#This Row],[Stipend Override]],Table_BudgetDetails[[#This Row],[Total Award (per/IU)]]-Table_BudgetDetails[[#This Row],[Minimum Stipend (per/IU) ]]),
"")</f>
        <v/>
      </c>
      <c r="T10" s="69" t="str">
        <f>IFERROR(IF(Table_BudgetDetails[[#This Row],[Stipend Override]]&lt;&gt;"",Table_BudgetDetails[[#This Row],[Stipend Override]]*Table_BudgetDetails[[#This Row],[Number of Internship units (IUs)]],Table_BudgetDetails[[#This Row],[Minimum Stipend (per/IU) ]]*Table_BudgetDetails[[#This Row],[Number of Internship units (IUs)]]),"")</f>
        <v/>
      </c>
      <c r="U10" s="69" t="str">
        <f>IF(OR(Table_BudgetDetails[[#This Row],[Total Partner Contribution (per/IU)]]="",Table_BudgetDetails[[#This Row],[Number of Internship units (IUs)]]=""),
"",
Table_BudgetDetails[[#This Row],[Total Partner Contribution (per/IU)]]*Table_BudgetDetails[[#This Row],[Number of Internship units (IUs)]]
)</f>
        <v/>
      </c>
      <c r="V10" s="69" t="str">
        <f>IFERROR(
VLOOKUP(Table_BudgetDetails[[#This Row],[Internship Type]],Table_ProgramCategoryLookups[],5,0)*Table_BudgetDetails[[#This Row],[Number of Internship units (IUs)]]+Table_BudgetDetails[[#This Row],[Total Partner Contribution]],
"")</f>
        <v/>
      </c>
      <c r="W10" s="125"/>
      <c r="X10" s="54" t="str">
        <f>IFERROR(1/COUNTIF(Table_BudgetDetails[Intern Full Name],Table_BudgetDetails[[#This Row],[Intern Full Name]]),"")</f>
        <v/>
      </c>
      <c r="Y10" s="90" t="str">
        <f>IF(Table_BudgetDetails[[#This Row],[Intern Full Name]]="","Yes","No")</f>
        <v>Yes</v>
      </c>
    </row>
    <row r="11" spans="1:111" x14ac:dyDescent="0.35">
      <c r="B11" s="59"/>
      <c r="C11" s="75"/>
      <c r="D11" s="59"/>
      <c r="E11" s="59"/>
      <c r="F11" s="76" t="str">
        <f>IFERROR(VLOOKUP(Table_BudgetDetails[[#This Row],[Academic Supervisor 
(Account Holder)]],Table_AcademicSupervisors[[Academic Supervisor and Co-Supervisor Name(s)]:[Academic Institution Name]],2,0),"")</f>
        <v/>
      </c>
      <c r="G11" s="75"/>
      <c r="H11" s="60"/>
      <c r="I11" s="75"/>
      <c r="J11" s="60"/>
      <c r="K11" s="114"/>
      <c r="L11" s="116" t="str">
        <f>IF(AND(Table_BudgetDetails[[#This Row],[Number of Internship units (IUs)]]&lt;&gt;"",Table_BudgetDetails[[#This Row],[Internship Length (months)]]&lt;&gt;"",Table_BudgetDetails[[#This Row],[Estimated Start Date]]&lt;&gt;""),EDATE(Table_BudgetDetails[[#This Row],[Estimated Start Date]],Table_BudgetDetails[[#This Row],[Internship Length (months)]]*Table_BudgetDetails[[#This Row],[Number of Internship units (IUs)]]),"")</f>
        <v/>
      </c>
      <c r="M11" s="77" t="str">
        <f>IFERROR(VLOOKUP(Table_BudgetDetails[[#This Row],[Internship Type]],Table_ProgramCategoryLookups[],3,0),"")</f>
        <v/>
      </c>
      <c r="N11" s="128"/>
      <c r="O11" s="77" t="str">
        <f>IF(Table_BudgetDetails[[#This Row],[Base Partner Contribution (per/IU)]]&lt;&gt;"",
SUM(Table_BudgetDetails[[#This Row],[Base Partner Contribution (per/IU)]:[Additional Partner Contribution (per/IU)]]),
"")</f>
        <v/>
      </c>
      <c r="P11" s="77" t="str">
        <f>IFERROR(VLOOKUP(Table_BudgetDetails[[#This Row],[Internship Type]],Table_ProgramCategoryLookups[[#All],[Internship Type]:[Comments]],2,0)+Table_BudgetDetails[[#This Row],[Additional Partner Contribution (per/IU)]],"")</f>
        <v/>
      </c>
      <c r="Q11" s="77" t="str">
        <f>IFERROR(VLOOKUP(Table_BudgetDetails[[#This Row],[Internship Type]],Table_ProgramCategoryLookups[],4,0),"")</f>
        <v/>
      </c>
      <c r="R11" s="81"/>
      <c r="S11" s="78" t="str">
        <f>IFERROR(
IF(Table_BudgetDetails[[#This Row],[Stipend Override]]&lt;&gt;"",Table_BudgetDetails[[#This Row],[Total Award (per/IU)]]-Table_BudgetDetails[[#This Row],[Stipend Override]],Table_BudgetDetails[[#This Row],[Total Award (per/IU)]]-Table_BudgetDetails[[#This Row],[Minimum Stipend (per/IU) ]]),
"")</f>
        <v/>
      </c>
      <c r="T11" s="77" t="str">
        <f>IFERROR(IF(Table_BudgetDetails[[#This Row],[Stipend Override]]&lt;&gt;"",Table_BudgetDetails[[#This Row],[Stipend Override]]*Table_BudgetDetails[[#This Row],[Number of Internship units (IUs)]],Table_BudgetDetails[[#This Row],[Minimum Stipend (per/IU) ]]*Table_BudgetDetails[[#This Row],[Number of Internship units (IUs)]]),"")</f>
        <v/>
      </c>
      <c r="U11" s="77" t="str">
        <f>IF(OR(Table_BudgetDetails[[#This Row],[Total Partner Contribution (per/IU)]]="",Table_BudgetDetails[[#This Row],[Number of Internship units (IUs)]]=""),
"",
Table_BudgetDetails[[#This Row],[Total Partner Contribution (per/IU)]]*Table_BudgetDetails[[#This Row],[Number of Internship units (IUs)]]
)</f>
        <v/>
      </c>
      <c r="V11" s="69" t="str">
        <f>IFERROR(
VLOOKUP(Table_BudgetDetails[[#This Row],[Internship Type]],Table_ProgramCategoryLookups[],5,0)*Table_BudgetDetails[[#This Row],[Number of Internship units (IUs)]]+Table_BudgetDetails[[#This Row],[Total Partner Contribution]],
"")</f>
        <v/>
      </c>
      <c r="W11" s="125"/>
      <c r="X11" s="54" t="str">
        <f>IFERROR(1/COUNTIF(Table_BudgetDetails[Intern Full Name],Table_BudgetDetails[[#This Row],[Intern Full Name]]),"")</f>
        <v/>
      </c>
      <c r="Y11" s="90" t="str">
        <f>IF(Table_BudgetDetails[[#This Row],[Intern Full Name]]="","Yes","No")</f>
        <v>Yes</v>
      </c>
    </row>
    <row r="12" spans="1:111" x14ac:dyDescent="0.35">
      <c r="B12" s="59"/>
      <c r="C12" s="75"/>
      <c r="D12" s="59"/>
      <c r="E12" s="59"/>
      <c r="F12" s="76" t="str">
        <f>IFERROR(VLOOKUP(Table_BudgetDetails[[#This Row],[Academic Supervisor 
(Account Holder)]],Table_AcademicSupervisors[[Academic Supervisor and Co-Supervisor Name(s)]:[Academic Institution Name]],2,0),"")</f>
        <v/>
      </c>
      <c r="G12" s="75"/>
      <c r="H12" s="60"/>
      <c r="I12" s="75"/>
      <c r="J12" s="60"/>
      <c r="K12" s="114"/>
      <c r="L12" s="116" t="str">
        <f>IF(AND(Table_BudgetDetails[[#This Row],[Number of Internship units (IUs)]]&lt;&gt;"",Table_BudgetDetails[[#This Row],[Internship Length (months)]]&lt;&gt;"",Table_BudgetDetails[[#This Row],[Estimated Start Date]]&lt;&gt;""),EDATE(Table_BudgetDetails[[#This Row],[Estimated Start Date]],Table_BudgetDetails[[#This Row],[Internship Length (months)]]*Table_BudgetDetails[[#This Row],[Number of Internship units (IUs)]]),"")</f>
        <v/>
      </c>
      <c r="M12" s="77" t="str">
        <f>IFERROR(VLOOKUP(Table_BudgetDetails[[#This Row],[Internship Type]],Table_ProgramCategoryLookups[],3,0),"")</f>
        <v/>
      </c>
      <c r="N12" s="128"/>
      <c r="O12" s="77" t="str">
        <f>IF(Table_BudgetDetails[[#This Row],[Base Partner Contribution (per/IU)]]&lt;&gt;"",
SUM(Table_BudgetDetails[[#This Row],[Base Partner Contribution (per/IU)]:[Additional Partner Contribution (per/IU)]]),
"")</f>
        <v/>
      </c>
      <c r="P12" s="77" t="str">
        <f>IFERROR(VLOOKUP(Table_BudgetDetails[[#This Row],[Internship Type]],Table_ProgramCategoryLookups[[#All],[Internship Type]:[Comments]],2,0)+Table_BudgetDetails[[#This Row],[Additional Partner Contribution (per/IU)]],"")</f>
        <v/>
      </c>
      <c r="Q12" s="77" t="str">
        <f>IFERROR(VLOOKUP(Table_BudgetDetails[[#This Row],[Internship Type]],Table_ProgramCategoryLookups[],4,0),"")</f>
        <v/>
      </c>
      <c r="R12" s="81"/>
      <c r="S12" s="78" t="str">
        <f>IFERROR(
IF(Table_BudgetDetails[[#This Row],[Stipend Override]]&lt;&gt;"",Table_BudgetDetails[[#This Row],[Total Award (per/IU)]]-Table_BudgetDetails[[#This Row],[Stipend Override]],Table_BudgetDetails[[#This Row],[Total Award (per/IU)]]-Table_BudgetDetails[[#This Row],[Minimum Stipend (per/IU) ]]),
"")</f>
        <v/>
      </c>
      <c r="T12" s="77" t="str">
        <f>IFERROR(IF(Table_BudgetDetails[[#This Row],[Stipend Override]]&lt;&gt;"",Table_BudgetDetails[[#This Row],[Stipend Override]]*Table_BudgetDetails[[#This Row],[Number of Internship units (IUs)]],Table_BudgetDetails[[#This Row],[Minimum Stipend (per/IU) ]]*Table_BudgetDetails[[#This Row],[Number of Internship units (IUs)]]),"")</f>
        <v/>
      </c>
      <c r="U12" s="77" t="str">
        <f>IF(OR(Table_BudgetDetails[[#This Row],[Total Partner Contribution (per/IU)]]="",Table_BudgetDetails[[#This Row],[Number of Internship units (IUs)]]=""),
"",
Table_BudgetDetails[[#This Row],[Total Partner Contribution (per/IU)]]*Table_BudgetDetails[[#This Row],[Number of Internship units (IUs)]]
)</f>
        <v/>
      </c>
      <c r="V12" s="77" t="str">
        <f>IFERROR(
VLOOKUP(Table_BudgetDetails[[#This Row],[Internship Type]],Table_ProgramCategoryLookups[],5,0)*Table_BudgetDetails[[#This Row],[Number of Internship units (IUs)]]+Table_BudgetDetails[[#This Row],[Total Partner Contribution]],
"")</f>
        <v/>
      </c>
      <c r="W12" s="125"/>
      <c r="X12" s="54" t="str">
        <f>IFERROR(1/COUNTIF(Table_BudgetDetails[Intern Full Name],Table_BudgetDetails[[#This Row],[Intern Full Name]]),"")</f>
        <v/>
      </c>
      <c r="Y12" s="90" t="str">
        <f>IF(Table_BudgetDetails[[#This Row],[Intern Full Name]]="","Yes","No")</f>
        <v>Yes</v>
      </c>
    </row>
    <row r="13" spans="1:111" x14ac:dyDescent="0.35">
      <c r="B13" s="59"/>
      <c r="C13" s="75"/>
      <c r="D13" s="59"/>
      <c r="E13" s="59"/>
      <c r="F13" s="76" t="str">
        <f>IFERROR(VLOOKUP(Table_BudgetDetails[[#This Row],[Academic Supervisor 
(Account Holder)]],Table_AcademicSupervisors[[Academic Supervisor and Co-Supervisor Name(s)]:[Academic Institution Name]],2,0),"")</f>
        <v/>
      </c>
      <c r="G13" s="75"/>
      <c r="H13" s="60"/>
      <c r="I13" s="75"/>
      <c r="J13" s="60"/>
      <c r="K13" s="114"/>
      <c r="L13" s="116" t="str">
        <f>IF(AND(Table_BudgetDetails[[#This Row],[Number of Internship units (IUs)]]&lt;&gt;"",Table_BudgetDetails[[#This Row],[Internship Length (months)]]&lt;&gt;"",Table_BudgetDetails[[#This Row],[Estimated Start Date]]&lt;&gt;""),EDATE(Table_BudgetDetails[[#This Row],[Estimated Start Date]],Table_BudgetDetails[[#This Row],[Internship Length (months)]]*Table_BudgetDetails[[#This Row],[Number of Internship units (IUs)]]),"")</f>
        <v/>
      </c>
      <c r="M13" s="77" t="str">
        <f>IFERROR(VLOOKUP(Table_BudgetDetails[[#This Row],[Internship Type]],Table_ProgramCategoryLookups[],3,0),"")</f>
        <v/>
      </c>
      <c r="N13" s="128"/>
      <c r="O13" s="77" t="str">
        <f>IF(Table_BudgetDetails[[#This Row],[Base Partner Contribution (per/IU)]]&lt;&gt;"",
SUM(Table_BudgetDetails[[#This Row],[Base Partner Contribution (per/IU)]:[Additional Partner Contribution (per/IU)]]),
"")</f>
        <v/>
      </c>
      <c r="P13" s="77" t="str">
        <f>IFERROR(VLOOKUP(Table_BudgetDetails[[#This Row],[Internship Type]],Table_ProgramCategoryLookups[[#All],[Internship Type]:[Comments]],2,0)+Table_BudgetDetails[[#This Row],[Additional Partner Contribution (per/IU)]],"")</f>
        <v/>
      </c>
      <c r="Q13" s="77" t="str">
        <f>IFERROR(VLOOKUP(Table_BudgetDetails[[#This Row],[Internship Type]],Table_ProgramCategoryLookups[],4,0),"")</f>
        <v/>
      </c>
      <c r="R13" s="81"/>
      <c r="S13" s="78" t="str">
        <f>IFERROR(
IF(Table_BudgetDetails[[#This Row],[Stipend Override]]&lt;&gt;"",Table_BudgetDetails[[#This Row],[Total Award (per/IU)]]-Table_BudgetDetails[[#This Row],[Stipend Override]],Table_BudgetDetails[[#This Row],[Total Award (per/IU)]]-Table_BudgetDetails[[#This Row],[Minimum Stipend (per/IU) ]]),
"")</f>
        <v/>
      </c>
      <c r="T13" s="77" t="str">
        <f>IFERROR(IF(Table_BudgetDetails[[#This Row],[Stipend Override]]&lt;&gt;"",Table_BudgetDetails[[#This Row],[Stipend Override]]*Table_BudgetDetails[[#This Row],[Number of Internship units (IUs)]],Table_BudgetDetails[[#This Row],[Minimum Stipend (per/IU) ]]*Table_BudgetDetails[[#This Row],[Number of Internship units (IUs)]]),"")</f>
        <v/>
      </c>
      <c r="U13" s="77" t="str">
        <f>IF(OR(Table_BudgetDetails[[#This Row],[Total Partner Contribution (per/IU)]]="",Table_BudgetDetails[[#This Row],[Number of Internship units (IUs)]]=""),
"",
Table_BudgetDetails[[#This Row],[Total Partner Contribution (per/IU)]]*Table_BudgetDetails[[#This Row],[Number of Internship units (IUs)]]
)</f>
        <v/>
      </c>
      <c r="V13" s="77" t="str">
        <f>IFERROR(
VLOOKUP(Table_BudgetDetails[[#This Row],[Internship Type]],Table_ProgramCategoryLookups[],5,0)*Table_BudgetDetails[[#This Row],[Number of Internship units (IUs)]]+Table_BudgetDetails[[#This Row],[Total Partner Contribution]],
"")</f>
        <v/>
      </c>
      <c r="W13" s="125"/>
      <c r="X13" s="54" t="str">
        <f>IFERROR(1/COUNTIF(Table_BudgetDetails[Intern Full Name],Table_BudgetDetails[[#This Row],[Intern Full Name]]),"")</f>
        <v/>
      </c>
      <c r="Y13" s="90" t="str">
        <f>IF(Table_BudgetDetails[[#This Row],[Intern Full Name]]="","Yes","No")</f>
        <v>Yes</v>
      </c>
    </row>
    <row r="14" spans="1:111" x14ac:dyDescent="0.35">
      <c r="B14" s="59"/>
      <c r="C14" s="75"/>
      <c r="D14" s="59"/>
      <c r="E14" s="59"/>
      <c r="F14" s="76" t="str">
        <f>IFERROR(VLOOKUP(Table_BudgetDetails[[#This Row],[Academic Supervisor 
(Account Holder)]],Table_AcademicSupervisors[[Academic Supervisor and Co-Supervisor Name(s)]:[Academic Institution Name]],2,0),"")</f>
        <v/>
      </c>
      <c r="G14" s="75"/>
      <c r="H14" s="60"/>
      <c r="I14" s="75"/>
      <c r="J14" s="60"/>
      <c r="K14" s="114"/>
      <c r="L14" s="116" t="str">
        <f>IF(AND(Table_BudgetDetails[[#This Row],[Number of Internship units (IUs)]]&lt;&gt;"",Table_BudgetDetails[[#This Row],[Internship Length (months)]]&lt;&gt;"",Table_BudgetDetails[[#This Row],[Estimated Start Date]]&lt;&gt;""),EDATE(Table_BudgetDetails[[#This Row],[Estimated Start Date]],Table_BudgetDetails[[#This Row],[Internship Length (months)]]*Table_BudgetDetails[[#This Row],[Number of Internship units (IUs)]]),"")</f>
        <v/>
      </c>
      <c r="M14" s="77" t="str">
        <f>IFERROR(VLOOKUP(Table_BudgetDetails[[#This Row],[Internship Type]],Table_ProgramCategoryLookups[],3,0),"")</f>
        <v/>
      </c>
      <c r="N14" s="128"/>
      <c r="O14" s="77" t="str">
        <f>IF(Table_BudgetDetails[[#This Row],[Base Partner Contribution (per/IU)]]&lt;&gt;"",
SUM(Table_BudgetDetails[[#This Row],[Base Partner Contribution (per/IU)]:[Additional Partner Contribution (per/IU)]]),
"")</f>
        <v/>
      </c>
      <c r="P14" s="77" t="str">
        <f>IFERROR(VLOOKUP(Table_BudgetDetails[[#This Row],[Internship Type]],Table_ProgramCategoryLookups[[#All],[Internship Type]:[Comments]],2,0)+Table_BudgetDetails[[#This Row],[Additional Partner Contribution (per/IU)]],"")</f>
        <v/>
      </c>
      <c r="Q14" s="77" t="str">
        <f>IFERROR(VLOOKUP(Table_BudgetDetails[[#This Row],[Internship Type]],Table_ProgramCategoryLookups[],4,0),"")</f>
        <v/>
      </c>
      <c r="R14" s="81"/>
      <c r="S14" s="78" t="str">
        <f>IFERROR(
IF(Table_BudgetDetails[[#This Row],[Stipend Override]]&lt;&gt;"",Table_BudgetDetails[[#This Row],[Total Award (per/IU)]]-Table_BudgetDetails[[#This Row],[Stipend Override]],Table_BudgetDetails[[#This Row],[Total Award (per/IU)]]-Table_BudgetDetails[[#This Row],[Minimum Stipend (per/IU) ]]),
"")</f>
        <v/>
      </c>
      <c r="T14" s="77" t="str">
        <f>IFERROR(IF(Table_BudgetDetails[[#This Row],[Stipend Override]]&lt;&gt;"",Table_BudgetDetails[[#This Row],[Stipend Override]]*Table_BudgetDetails[[#This Row],[Number of Internship units (IUs)]],Table_BudgetDetails[[#This Row],[Minimum Stipend (per/IU) ]]*Table_BudgetDetails[[#This Row],[Number of Internship units (IUs)]]),"")</f>
        <v/>
      </c>
      <c r="U14" s="77" t="str">
        <f>IF(OR(Table_BudgetDetails[[#This Row],[Total Partner Contribution (per/IU)]]="",Table_BudgetDetails[[#This Row],[Number of Internship units (IUs)]]=""),
"",
Table_BudgetDetails[[#This Row],[Total Partner Contribution (per/IU)]]*Table_BudgetDetails[[#This Row],[Number of Internship units (IUs)]]
)</f>
        <v/>
      </c>
      <c r="V14" s="77" t="str">
        <f>IFERROR(
VLOOKUP(Table_BudgetDetails[[#This Row],[Internship Type]],Table_ProgramCategoryLookups[],5,0)*Table_BudgetDetails[[#This Row],[Number of Internship units (IUs)]]+Table_BudgetDetails[[#This Row],[Total Partner Contribution]],
"")</f>
        <v/>
      </c>
      <c r="W14" s="125"/>
      <c r="X14" s="54" t="str">
        <f>IFERROR(1/COUNTIF(Table_BudgetDetails[Intern Full Name],Table_BudgetDetails[[#This Row],[Intern Full Name]]),"")</f>
        <v/>
      </c>
      <c r="Y14" s="90" t="str">
        <f>IF(Table_BudgetDetails[[#This Row],[Intern Full Name]]="","Yes","No")</f>
        <v>Yes</v>
      </c>
    </row>
    <row r="15" spans="1:111" x14ac:dyDescent="0.35">
      <c r="B15" s="59"/>
      <c r="C15" s="75"/>
      <c r="D15" s="59"/>
      <c r="E15" s="59"/>
      <c r="F15" s="76" t="str">
        <f>IFERROR(VLOOKUP(Table_BudgetDetails[[#This Row],[Academic Supervisor 
(Account Holder)]],Table_AcademicSupervisors[[Academic Supervisor and Co-Supervisor Name(s)]:[Academic Institution Name]],2,0),"")</f>
        <v/>
      </c>
      <c r="G15" s="75"/>
      <c r="H15" s="60"/>
      <c r="I15" s="75"/>
      <c r="J15" s="60"/>
      <c r="K15" s="114"/>
      <c r="L15" s="116" t="str">
        <f>IF(AND(Table_BudgetDetails[[#This Row],[Number of Internship units (IUs)]]&lt;&gt;"",Table_BudgetDetails[[#This Row],[Internship Length (months)]]&lt;&gt;"",Table_BudgetDetails[[#This Row],[Estimated Start Date]]&lt;&gt;""),EDATE(Table_BudgetDetails[[#This Row],[Estimated Start Date]],Table_BudgetDetails[[#This Row],[Internship Length (months)]]*Table_BudgetDetails[[#This Row],[Number of Internship units (IUs)]]),"")</f>
        <v/>
      </c>
      <c r="M15" s="77" t="str">
        <f>IFERROR(VLOOKUP(Table_BudgetDetails[[#This Row],[Internship Type]],Table_ProgramCategoryLookups[],3,0),"")</f>
        <v/>
      </c>
      <c r="N15" s="128"/>
      <c r="O15" s="77" t="str">
        <f>IF(Table_BudgetDetails[[#This Row],[Base Partner Contribution (per/IU)]]&lt;&gt;"",
SUM(Table_BudgetDetails[[#This Row],[Base Partner Contribution (per/IU)]:[Additional Partner Contribution (per/IU)]]),
"")</f>
        <v/>
      </c>
      <c r="P15" s="77" t="str">
        <f>IFERROR(VLOOKUP(Table_BudgetDetails[[#This Row],[Internship Type]],Table_ProgramCategoryLookups[[#All],[Internship Type]:[Comments]],2,0)+Table_BudgetDetails[[#This Row],[Additional Partner Contribution (per/IU)]],"")</f>
        <v/>
      </c>
      <c r="Q15" s="77" t="str">
        <f>IFERROR(VLOOKUP(Table_BudgetDetails[[#This Row],[Internship Type]],Table_ProgramCategoryLookups[],4,0),"")</f>
        <v/>
      </c>
      <c r="R15" s="81"/>
      <c r="S15" s="78" t="str">
        <f>IFERROR(
IF(Table_BudgetDetails[[#This Row],[Stipend Override]]&lt;&gt;"",Table_BudgetDetails[[#This Row],[Total Award (per/IU)]]-Table_BudgetDetails[[#This Row],[Stipend Override]],Table_BudgetDetails[[#This Row],[Total Award (per/IU)]]-Table_BudgetDetails[[#This Row],[Minimum Stipend (per/IU) ]]),
"")</f>
        <v/>
      </c>
      <c r="T15" s="77" t="str">
        <f>IFERROR(IF(Table_BudgetDetails[[#This Row],[Stipend Override]]&lt;&gt;"",Table_BudgetDetails[[#This Row],[Stipend Override]]*Table_BudgetDetails[[#This Row],[Number of Internship units (IUs)]],Table_BudgetDetails[[#This Row],[Minimum Stipend (per/IU) ]]*Table_BudgetDetails[[#This Row],[Number of Internship units (IUs)]]),"")</f>
        <v/>
      </c>
      <c r="U15" s="77" t="str">
        <f>IF(OR(Table_BudgetDetails[[#This Row],[Total Partner Contribution (per/IU)]]="",Table_BudgetDetails[[#This Row],[Number of Internship units (IUs)]]=""),
"",
Table_BudgetDetails[[#This Row],[Total Partner Contribution (per/IU)]]*Table_BudgetDetails[[#This Row],[Number of Internship units (IUs)]]
)</f>
        <v/>
      </c>
      <c r="V15" s="77" t="str">
        <f>IFERROR(
VLOOKUP(Table_BudgetDetails[[#This Row],[Internship Type]],Table_ProgramCategoryLookups[],5,0)*Table_BudgetDetails[[#This Row],[Number of Internship units (IUs)]]+Table_BudgetDetails[[#This Row],[Total Partner Contribution]],
"")</f>
        <v/>
      </c>
      <c r="W15" s="125"/>
      <c r="X15" s="54" t="str">
        <f>IFERROR(1/COUNTIF(Table_BudgetDetails[Intern Full Name],Table_BudgetDetails[[#This Row],[Intern Full Name]]),"")</f>
        <v/>
      </c>
      <c r="Y15" s="90" t="str">
        <f>IF(Table_BudgetDetails[[#This Row],[Intern Full Name]]="","Yes","No")</f>
        <v>Yes</v>
      </c>
    </row>
    <row r="16" spans="1:111" x14ac:dyDescent="0.35">
      <c r="B16" s="59"/>
      <c r="C16" s="75"/>
      <c r="D16" s="59"/>
      <c r="E16" s="59"/>
      <c r="F16" s="76" t="str">
        <f>IFERROR(VLOOKUP(Table_BudgetDetails[[#This Row],[Academic Supervisor 
(Account Holder)]],Table_AcademicSupervisors[[Academic Supervisor and Co-Supervisor Name(s)]:[Academic Institution Name]],2,0),"")</f>
        <v/>
      </c>
      <c r="G16" s="75"/>
      <c r="H16" s="60"/>
      <c r="I16" s="75"/>
      <c r="J16" s="60"/>
      <c r="K16" s="114"/>
      <c r="L16" s="116" t="str">
        <f>IF(AND(Table_BudgetDetails[[#This Row],[Number of Internship units (IUs)]]&lt;&gt;"",Table_BudgetDetails[[#This Row],[Internship Length (months)]]&lt;&gt;"",Table_BudgetDetails[[#This Row],[Estimated Start Date]]&lt;&gt;""),EDATE(Table_BudgetDetails[[#This Row],[Estimated Start Date]],Table_BudgetDetails[[#This Row],[Internship Length (months)]]*Table_BudgetDetails[[#This Row],[Number of Internship units (IUs)]]),"")</f>
        <v/>
      </c>
      <c r="M16" s="77" t="str">
        <f>IFERROR(VLOOKUP(Table_BudgetDetails[[#This Row],[Internship Type]],Table_ProgramCategoryLookups[],3,0),"")</f>
        <v/>
      </c>
      <c r="N16" s="128"/>
      <c r="O16" s="77" t="str">
        <f>IF(Table_BudgetDetails[[#This Row],[Base Partner Contribution (per/IU)]]&lt;&gt;"",
SUM(Table_BudgetDetails[[#This Row],[Base Partner Contribution (per/IU)]:[Additional Partner Contribution (per/IU)]]),
"")</f>
        <v/>
      </c>
      <c r="P16" s="77" t="str">
        <f>IFERROR(VLOOKUP(Table_BudgetDetails[[#This Row],[Internship Type]],Table_ProgramCategoryLookups[[#All],[Internship Type]:[Comments]],2,0)+Table_BudgetDetails[[#This Row],[Additional Partner Contribution (per/IU)]],"")</f>
        <v/>
      </c>
      <c r="Q16" s="77" t="str">
        <f>IFERROR(VLOOKUP(Table_BudgetDetails[[#This Row],[Internship Type]],Table_ProgramCategoryLookups[],4,0),"")</f>
        <v/>
      </c>
      <c r="R16" s="81"/>
      <c r="S16" s="78" t="str">
        <f>IFERROR(
IF(Table_BudgetDetails[[#This Row],[Stipend Override]]&lt;&gt;"",Table_BudgetDetails[[#This Row],[Total Award (per/IU)]]-Table_BudgetDetails[[#This Row],[Stipend Override]],Table_BudgetDetails[[#This Row],[Total Award (per/IU)]]-Table_BudgetDetails[[#This Row],[Minimum Stipend (per/IU) ]]),
"")</f>
        <v/>
      </c>
      <c r="T16" s="77" t="str">
        <f>IFERROR(IF(Table_BudgetDetails[[#This Row],[Stipend Override]]&lt;&gt;"",Table_BudgetDetails[[#This Row],[Stipend Override]]*Table_BudgetDetails[[#This Row],[Number of Internship units (IUs)]],Table_BudgetDetails[[#This Row],[Minimum Stipend (per/IU) ]]*Table_BudgetDetails[[#This Row],[Number of Internship units (IUs)]]),"")</f>
        <v/>
      </c>
      <c r="U16" s="77" t="str">
        <f>IF(OR(Table_BudgetDetails[[#This Row],[Total Partner Contribution (per/IU)]]="",Table_BudgetDetails[[#This Row],[Number of Internship units (IUs)]]=""),
"",
Table_BudgetDetails[[#This Row],[Total Partner Contribution (per/IU)]]*Table_BudgetDetails[[#This Row],[Number of Internship units (IUs)]]
)</f>
        <v/>
      </c>
      <c r="V16" s="77" t="str">
        <f>IFERROR(
VLOOKUP(Table_BudgetDetails[[#This Row],[Internship Type]],Table_ProgramCategoryLookups[],5,0)*Table_BudgetDetails[[#This Row],[Number of Internship units (IUs)]]+Table_BudgetDetails[[#This Row],[Total Partner Contribution]],
"")</f>
        <v/>
      </c>
      <c r="W16" s="125"/>
      <c r="X16" s="54" t="str">
        <f>IFERROR(1/COUNTIF(Table_BudgetDetails[Intern Full Name],Table_BudgetDetails[[#This Row],[Intern Full Name]]),"")</f>
        <v/>
      </c>
      <c r="Y16" s="90" t="str">
        <f>IF(Table_BudgetDetails[[#This Row],[Intern Full Name]]="","Yes","No")</f>
        <v>Yes</v>
      </c>
    </row>
    <row r="17" spans="2:25" x14ac:dyDescent="0.35">
      <c r="B17" s="59"/>
      <c r="C17" s="75"/>
      <c r="D17" s="59"/>
      <c r="E17" s="59"/>
      <c r="F17" s="76" t="str">
        <f>IFERROR(VLOOKUP(Table_BudgetDetails[[#This Row],[Academic Supervisor 
(Account Holder)]],Table_AcademicSupervisors[[Academic Supervisor and Co-Supervisor Name(s)]:[Academic Institution Name]],2,0),"")</f>
        <v/>
      </c>
      <c r="G17" s="75"/>
      <c r="H17" s="60"/>
      <c r="I17" s="75"/>
      <c r="J17" s="60"/>
      <c r="K17" s="114"/>
      <c r="L17" s="116" t="str">
        <f>IF(AND(Table_BudgetDetails[[#This Row],[Number of Internship units (IUs)]]&lt;&gt;"",Table_BudgetDetails[[#This Row],[Internship Length (months)]]&lt;&gt;"",Table_BudgetDetails[[#This Row],[Estimated Start Date]]&lt;&gt;""),EDATE(Table_BudgetDetails[[#This Row],[Estimated Start Date]],Table_BudgetDetails[[#This Row],[Internship Length (months)]]*Table_BudgetDetails[[#This Row],[Number of Internship units (IUs)]]),"")</f>
        <v/>
      </c>
      <c r="M17" s="77" t="str">
        <f>IFERROR(VLOOKUP(Table_BudgetDetails[[#This Row],[Internship Type]],Table_ProgramCategoryLookups[],3,0),"")</f>
        <v/>
      </c>
      <c r="N17" s="128"/>
      <c r="O17" s="77" t="str">
        <f>IF(Table_BudgetDetails[[#This Row],[Base Partner Contribution (per/IU)]]&lt;&gt;"",
SUM(Table_BudgetDetails[[#This Row],[Base Partner Contribution (per/IU)]:[Additional Partner Contribution (per/IU)]]),
"")</f>
        <v/>
      </c>
      <c r="P17" s="77" t="str">
        <f>IFERROR(VLOOKUP(Table_BudgetDetails[[#This Row],[Internship Type]],Table_ProgramCategoryLookups[[#All],[Internship Type]:[Comments]],2,0)+Table_BudgetDetails[[#This Row],[Additional Partner Contribution (per/IU)]],"")</f>
        <v/>
      </c>
      <c r="Q17" s="77" t="str">
        <f>IFERROR(VLOOKUP(Table_BudgetDetails[[#This Row],[Internship Type]],Table_ProgramCategoryLookups[],4,0),"")</f>
        <v/>
      </c>
      <c r="R17" s="81"/>
      <c r="S17" s="78" t="str">
        <f>IFERROR(
IF(Table_BudgetDetails[[#This Row],[Stipend Override]]&lt;&gt;"",Table_BudgetDetails[[#This Row],[Total Award (per/IU)]]-Table_BudgetDetails[[#This Row],[Stipend Override]],Table_BudgetDetails[[#This Row],[Total Award (per/IU)]]-Table_BudgetDetails[[#This Row],[Minimum Stipend (per/IU) ]]),
"")</f>
        <v/>
      </c>
      <c r="T17" s="77" t="str">
        <f>IFERROR(IF(Table_BudgetDetails[[#This Row],[Stipend Override]]&lt;&gt;"",Table_BudgetDetails[[#This Row],[Stipend Override]]*Table_BudgetDetails[[#This Row],[Number of Internship units (IUs)]],Table_BudgetDetails[[#This Row],[Minimum Stipend (per/IU) ]]*Table_BudgetDetails[[#This Row],[Number of Internship units (IUs)]]),"")</f>
        <v/>
      </c>
      <c r="U17" s="77" t="str">
        <f>IF(OR(Table_BudgetDetails[[#This Row],[Total Partner Contribution (per/IU)]]="",Table_BudgetDetails[[#This Row],[Number of Internship units (IUs)]]=""),
"",
Table_BudgetDetails[[#This Row],[Total Partner Contribution (per/IU)]]*Table_BudgetDetails[[#This Row],[Number of Internship units (IUs)]]
)</f>
        <v/>
      </c>
      <c r="V17" s="77" t="str">
        <f>IFERROR(
VLOOKUP(Table_BudgetDetails[[#This Row],[Internship Type]],Table_ProgramCategoryLookups[],5,0)*Table_BudgetDetails[[#This Row],[Number of Internship units (IUs)]]+Table_BudgetDetails[[#This Row],[Total Partner Contribution]],
"")</f>
        <v/>
      </c>
      <c r="W17" s="125"/>
      <c r="X17" s="54" t="str">
        <f>IFERROR(1/COUNTIF(Table_BudgetDetails[Intern Full Name],Table_BudgetDetails[[#This Row],[Intern Full Name]]),"")</f>
        <v/>
      </c>
      <c r="Y17" s="90" t="str">
        <f>IF(Table_BudgetDetails[[#This Row],[Intern Full Name]]="","Yes","No")</f>
        <v>Yes</v>
      </c>
    </row>
    <row r="18" spans="2:25" x14ac:dyDescent="0.35">
      <c r="B18" s="59"/>
      <c r="C18" s="75"/>
      <c r="D18" s="59"/>
      <c r="E18" s="59"/>
      <c r="F18" s="76" t="str">
        <f>IFERROR(VLOOKUP(Table_BudgetDetails[[#This Row],[Academic Supervisor 
(Account Holder)]],Table_AcademicSupervisors[[Academic Supervisor and Co-Supervisor Name(s)]:[Academic Institution Name]],2,0),"")</f>
        <v/>
      </c>
      <c r="G18" s="75"/>
      <c r="H18" s="60"/>
      <c r="I18" s="75"/>
      <c r="J18" s="60"/>
      <c r="K18" s="114"/>
      <c r="L18" s="116" t="str">
        <f>IF(AND(Table_BudgetDetails[[#This Row],[Number of Internship units (IUs)]]&lt;&gt;"",Table_BudgetDetails[[#This Row],[Internship Length (months)]]&lt;&gt;"",Table_BudgetDetails[[#This Row],[Estimated Start Date]]&lt;&gt;""),EDATE(Table_BudgetDetails[[#This Row],[Estimated Start Date]],Table_BudgetDetails[[#This Row],[Internship Length (months)]]*Table_BudgetDetails[[#This Row],[Number of Internship units (IUs)]]),"")</f>
        <v/>
      </c>
      <c r="M18" s="77" t="str">
        <f>IFERROR(VLOOKUP(Table_BudgetDetails[[#This Row],[Internship Type]],Table_ProgramCategoryLookups[],3,0),"")</f>
        <v/>
      </c>
      <c r="N18" s="128"/>
      <c r="O18" s="77" t="str">
        <f>IF(Table_BudgetDetails[[#This Row],[Base Partner Contribution (per/IU)]]&lt;&gt;"",
SUM(Table_BudgetDetails[[#This Row],[Base Partner Contribution (per/IU)]:[Additional Partner Contribution (per/IU)]]),
"")</f>
        <v/>
      </c>
      <c r="P18" s="77" t="str">
        <f>IFERROR(VLOOKUP(Table_BudgetDetails[[#This Row],[Internship Type]],Table_ProgramCategoryLookups[[#All],[Internship Type]:[Comments]],2,0)+Table_BudgetDetails[[#This Row],[Additional Partner Contribution (per/IU)]],"")</f>
        <v/>
      </c>
      <c r="Q18" s="77" t="str">
        <f>IFERROR(VLOOKUP(Table_BudgetDetails[[#This Row],[Internship Type]],Table_ProgramCategoryLookups[],4,0),"")</f>
        <v/>
      </c>
      <c r="R18" s="81"/>
      <c r="S18" s="78" t="str">
        <f>IFERROR(
IF(Table_BudgetDetails[[#This Row],[Stipend Override]]&lt;&gt;"",Table_BudgetDetails[[#This Row],[Total Award (per/IU)]]-Table_BudgetDetails[[#This Row],[Stipend Override]],Table_BudgetDetails[[#This Row],[Total Award (per/IU)]]-Table_BudgetDetails[[#This Row],[Minimum Stipend (per/IU) ]]),
"")</f>
        <v/>
      </c>
      <c r="T18" s="77" t="str">
        <f>IFERROR(IF(Table_BudgetDetails[[#This Row],[Stipend Override]]&lt;&gt;"",Table_BudgetDetails[[#This Row],[Stipend Override]]*Table_BudgetDetails[[#This Row],[Number of Internship units (IUs)]],Table_BudgetDetails[[#This Row],[Minimum Stipend (per/IU) ]]*Table_BudgetDetails[[#This Row],[Number of Internship units (IUs)]]),"")</f>
        <v/>
      </c>
      <c r="U18" s="77" t="str">
        <f>IF(OR(Table_BudgetDetails[[#This Row],[Total Partner Contribution (per/IU)]]="",Table_BudgetDetails[[#This Row],[Number of Internship units (IUs)]]=""),
"",
Table_BudgetDetails[[#This Row],[Total Partner Contribution (per/IU)]]*Table_BudgetDetails[[#This Row],[Number of Internship units (IUs)]]
)</f>
        <v/>
      </c>
      <c r="V18" s="77" t="str">
        <f>IFERROR(
VLOOKUP(Table_BudgetDetails[[#This Row],[Internship Type]],Table_ProgramCategoryLookups[],5,0)*Table_BudgetDetails[[#This Row],[Number of Internship units (IUs)]]+Table_BudgetDetails[[#This Row],[Total Partner Contribution]],
"")</f>
        <v/>
      </c>
      <c r="W18" s="125"/>
      <c r="X18" s="54" t="str">
        <f>IFERROR(1/COUNTIF(Table_BudgetDetails[Intern Full Name],Table_BudgetDetails[[#This Row],[Intern Full Name]]),"")</f>
        <v/>
      </c>
      <c r="Y18" s="90" t="str">
        <f>IF(Table_BudgetDetails[[#This Row],[Intern Full Name]]="","Yes","No")</f>
        <v>Yes</v>
      </c>
    </row>
    <row r="19" spans="2:25" x14ac:dyDescent="0.35">
      <c r="B19" s="59"/>
      <c r="C19" s="75"/>
      <c r="D19" s="59"/>
      <c r="E19" s="59"/>
      <c r="F19" s="76" t="str">
        <f>IFERROR(VLOOKUP(Table_BudgetDetails[[#This Row],[Academic Supervisor 
(Account Holder)]],Table_AcademicSupervisors[[Academic Supervisor and Co-Supervisor Name(s)]:[Academic Institution Name]],2,0),"")</f>
        <v/>
      </c>
      <c r="G19" s="75"/>
      <c r="H19" s="60"/>
      <c r="I19" s="75"/>
      <c r="J19" s="60"/>
      <c r="K19" s="114"/>
      <c r="L19" s="116" t="str">
        <f>IF(AND(Table_BudgetDetails[[#This Row],[Number of Internship units (IUs)]]&lt;&gt;"",Table_BudgetDetails[[#This Row],[Internship Length (months)]]&lt;&gt;"",Table_BudgetDetails[[#This Row],[Estimated Start Date]]&lt;&gt;""),EDATE(Table_BudgetDetails[[#This Row],[Estimated Start Date]],Table_BudgetDetails[[#This Row],[Internship Length (months)]]*Table_BudgetDetails[[#This Row],[Number of Internship units (IUs)]]),"")</f>
        <v/>
      </c>
      <c r="M19" s="77" t="str">
        <f>IFERROR(VLOOKUP(Table_BudgetDetails[[#This Row],[Internship Type]],Table_ProgramCategoryLookups[],3,0),"")</f>
        <v/>
      </c>
      <c r="N19" s="128"/>
      <c r="O19" s="77" t="str">
        <f>IF(Table_BudgetDetails[[#This Row],[Base Partner Contribution (per/IU)]]&lt;&gt;"",
SUM(Table_BudgetDetails[[#This Row],[Base Partner Contribution (per/IU)]:[Additional Partner Contribution (per/IU)]]),
"")</f>
        <v/>
      </c>
      <c r="P19" s="77" t="str">
        <f>IFERROR(VLOOKUP(Table_BudgetDetails[[#This Row],[Internship Type]],Table_ProgramCategoryLookups[[#All],[Internship Type]:[Comments]],2,0)+Table_BudgetDetails[[#This Row],[Additional Partner Contribution (per/IU)]],"")</f>
        <v/>
      </c>
      <c r="Q19" s="77" t="str">
        <f>IFERROR(VLOOKUP(Table_BudgetDetails[[#This Row],[Internship Type]],Table_ProgramCategoryLookups[],4,0),"")</f>
        <v/>
      </c>
      <c r="R19" s="81"/>
      <c r="S19" s="78" t="str">
        <f>IFERROR(
IF(Table_BudgetDetails[[#This Row],[Stipend Override]]&lt;&gt;"",Table_BudgetDetails[[#This Row],[Total Award (per/IU)]]-Table_BudgetDetails[[#This Row],[Stipend Override]],Table_BudgetDetails[[#This Row],[Total Award (per/IU)]]-Table_BudgetDetails[[#This Row],[Minimum Stipend (per/IU) ]]),
"")</f>
        <v/>
      </c>
      <c r="T19" s="77" t="str">
        <f>IFERROR(IF(Table_BudgetDetails[[#This Row],[Stipend Override]]&lt;&gt;"",Table_BudgetDetails[[#This Row],[Stipend Override]]*Table_BudgetDetails[[#This Row],[Number of Internship units (IUs)]],Table_BudgetDetails[[#This Row],[Minimum Stipend (per/IU) ]]*Table_BudgetDetails[[#This Row],[Number of Internship units (IUs)]]),"")</f>
        <v/>
      </c>
      <c r="U19" s="77" t="str">
        <f>IF(OR(Table_BudgetDetails[[#This Row],[Total Partner Contribution (per/IU)]]="",Table_BudgetDetails[[#This Row],[Number of Internship units (IUs)]]=""),
"",
Table_BudgetDetails[[#This Row],[Total Partner Contribution (per/IU)]]*Table_BudgetDetails[[#This Row],[Number of Internship units (IUs)]]
)</f>
        <v/>
      </c>
      <c r="V19" s="77" t="str">
        <f>IFERROR(
VLOOKUP(Table_BudgetDetails[[#This Row],[Internship Type]],Table_ProgramCategoryLookups[],5,0)*Table_BudgetDetails[[#This Row],[Number of Internship units (IUs)]]+Table_BudgetDetails[[#This Row],[Total Partner Contribution]],
"")</f>
        <v/>
      </c>
      <c r="W19" s="125"/>
      <c r="X19" s="54" t="str">
        <f>IFERROR(1/COUNTIF(Table_BudgetDetails[Intern Full Name],Table_BudgetDetails[[#This Row],[Intern Full Name]]),"")</f>
        <v/>
      </c>
      <c r="Y19" s="90" t="str">
        <f>IF(Table_BudgetDetails[[#This Row],[Intern Full Name]]="","Yes","No")</f>
        <v>Yes</v>
      </c>
    </row>
    <row r="20" spans="2:25" x14ac:dyDescent="0.35">
      <c r="B20" s="59"/>
      <c r="C20" s="75"/>
      <c r="D20" s="59"/>
      <c r="E20" s="59"/>
      <c r="F20" s="76" t="str">
        <f>IFERROR(VLOOKUP(Table_BudgetDetails[[#This Row],[Academic Supervisor 
(Account Holder)]],Table_AcademicSupervisors[[Academic Supervisor and Co-Supervisor Name(s)]:[Academic Institution Name]],2,0),"")</f>
        <v/>
      </c>
      <c r="G20" s="75"/>
      <c r="H20" s="60"/>
      <c r="I20" s="75"/>
      <c r="J20" s="60"/>
      <c r="K20" s="114"/>
      <c r="L20" s="116" t="str">
        <f>IF(AND(Table_BudgetDetails[[#This Row],[Number of Internship units (IUs)]]&lt;&gt;"",Table_BudgetDetails[[#This Row],[Internship Length (months)]]&lt;&gt;"",Table_BudgetDetails[[#This Row],[Estimated Start Date]]&lt;&gt;""),EDATE(Table_BudgetDetails[[#This Row],[Estimated Start Date]],Table_BudgetDetails[[#This Row],[Internship Length (months)]]*Table_BudgetDetails[[#This Row],[Number of Internship units (IUs)]]),"")</f>
        <v/>
      </c>
      <c r="M20" s="77" t="str">
        <f>IFERROR(VLOOKUP(Table_BudgetDetails[[#This Row],[Internship Type]],Table_ProgramCategoryLookups[],3,0),"")</f>
        <v/>
      </c>
      <c r="N20" s="128"/>
      <c r="O20" s="77" t="str">
        <f>IF(Table_BudgetDetails[[#This Row],[Base Partner Contribution (per/IU)]]&lt;&gt;"",
SUM(Table_BudgetDetails[[#This Row],[Base Partner Contribution (per/IU)]:[Additional Partner Contribution (per/IU)]]),
"")</f>
        <v/>
      </c>
      <c r="P20" s="77" t="str">
        <f>IFERROR(VLOOKUP(Table_BudgetDetails[[#This Row],[Internship Type]],Table_ProgramCategoryLookups[[#All],[Internship Type]:[Comments]],2,0)+Table_BudgetDetails[[#This Row],[Additional Partner Contribution (per/IU)]],"")</f>
        <v/>
      </c>
      <c r="Q20" s="77" t="str">
        <f>IFERROR(VLOOKUP(Table_BudgetDetails[[#This Row],[Internship Type]],Table_ProgramCategoryLookups[],4,0),"")</f>
        <v/>
      </c>
      <c r="R20" s="81"/>
      <c r="S20" s="78" t="str">
        <f>IFERROR(
IF(Table_BudgetDetails[[#This Row],[Stipend Override]]&lt;&gt;"",Table_BudgetDetails[[#This Row],[Total Award (per/IU)]]-Table_BudgetDetails[[#This Row],[Stipend Override]],Table_BudgetDetails[[#This Row],[Total Award (per/IU)]]-Table_BudgetDetails[[#This Row],[Minimum Stipend (per/IU) ]]),
"")</f>
        <v/>
      </c>
      <c r="T20" s="77" t="str">
        <f>IFERROR(IF(Table_BudgetDetails[[#This Row],[Stipend Override]]&lt;&gt;"",Table_BudgetDetails[[#This Row],[Stipend Override]]*Table_BudgetDetails[[#This Row],[Number of Internship units (IUs)]],Table_BudgetDetails[[#This Row],[Minimum Stipend (per/IU) ]]*Table_BudgetDetails[[#This Row],[Number of Internship units (IUs)]]),"")</f>
        <v/>
      </c>
      <c r="U20" s="77" t="str">
        <f>IF(OR(Table_BudgetDetails[[#This Row],[Total Partner Contribution (per/IU)]]="",Table_BudgetDetails[[#This Row],[Number of Internship units (IUs)]]=""),
"",
Table_BudgetDetails[[#This Row],[Total Partner Contribution (per/IU)]]*Table_BudgetDetails[[#This Row],[Number of Internship units (IUs)]]
)</f>
        <v/>
      </c>
      <c r="V20" s="77" t="str">
        <f>IFERROR(
VLOOKUP(Table_BudgetDetails[[#This Row],[Internship Type]],Table_ProgramCategoryLookups[],5,0)*Table_BudgetDetails[[#This Row],[Number of Internship units (IUs)]]+Table_BudgetDetails[[#This Row],[Total Partner Contribution]],
"")</f>
        <v/>
      </c>
      <c r="W20" s="125"/>
      <c r="X20" s="54" t="str">
        <f>IFERROR(1/COUNTIF(Table_BudgetDetails[Intern Full Name],Table_BudgetDetails[[#This Row],[Intern Full Name]]),"")</f>
        <v/>
      </c>
      <c r="Y20" s="90" t="str">
        <f>IF(Table_BudgetDetails[[#This Row],[Intern Full Name]]="","Yes","No")</f>
        <v>Yes</v>
      </c>
    </row>
    <row r="21" spans="2:25" x14ac:dyDescent="0.35">
      <c r="B21" s="59"/>
      <c r="C21" s="75"/>
      <c r="D21" s="59"/>
      <c r="E21" s="59"/>
      <c r="F21" s="76" t="str">
        <f>IFERROR(VLOOKUP(Table_BudgetDetails[[#This Row],[Academic Supervisor 
(Account Holder)]],Table_AcademicSupervisors[[Academic Supervisor and Co-Supervisor Name(s)]:[Academic Institution Name]],2,0),"")</f>
        <v/>
      </c>
      <c r="G21" s="75"/>
      <c r="H21" s="60"/>
      <c r="I21" s="75"/>
      <c r="J21" s="60"/>
      <c r="K21" s="114"/>
      <c r="L21" s="116" t="str">
        <f>IF(AND(Table_BudgetDetails[[#This Row],[Number of Internship units (IUs)]]&lt;&gt;"",Table_BudgetDetails[[#This Row],[Internship Length (months)]]&lt;&gt;"",Table_BudgetDetails[[#This Row],[Estimated Start Date]]&lt;&gt;""),EDATE(Table_BudgetDetails[[#This Row],[Estimated Start Date]],Table_BudgetDetails[[#This Row],[Internship Length (months)]]*Table_BudgetDetails[[#This Row],[Number of Internship units (IUs)]]),"")</f>
        <v/>
      </c>
      <c r="M21" s="77" t="str">
        <f>IFERROR(VLOOKUP(Table_BudgetDetails[[#This Row],[Internship Type]],Table_ProgramCategoryLookups[],3,0),"")</f>
        <v/>
      </c>
      <c r="N21" s="128"/>
      <c r="O21" s="77" t="str">
        <f>IF(Table_BudgetDetails[[#This Row],[Base Partner Contribution (per/IU)]]&lt;&gt;"",
SUM(Table_BudgetDetails[[#This Row],[Base Partner Contribution (per/IU)]:[Additional Partner Contribution (per/IU)]]),
"")</f>
        <v/>
      </c>
      <c r="P21" s="77" t="str">
        <f>IFERROR(VLOOKUP(Table_BudgetDetails[[#This Row],[Internship Type]],Table_ProgramCategoryLookups[[#All],[Internship Type]:[Comments]],2,0)+Table_BudgetDetails[[#This Row],[Additional Partner Contribution (per/IU)]],"")</f>
        <v/>
      </c>
      <c r="Q21" s="77" t="str">
        <f>IFERROR(VLOOKUP(Table_BudgetDetails[[#This Row],[Internship Type]],Table_ProgramCategoryLookups[],4,0),"")</f>
        <v/>
      </c>
      <c r="R21" s="81"/>
      <c r="S21" s="78" t="str">
        <f>IFERROR(
IF(Table_BudgetDetails[[#This Row],[Stipend Override]]&lt;&gt;"",Table_BudgetDetails[[#This Row],[Total Award (per/IU)]]-Table_BudgetDetails[[#This Row],[Stipend Override]],Table_BudgetDetails[[#This Row],[Total Award (per/IU)]]-Table_BudgetDetails[[#This Row],[Minimum Stipend (per/IU) ]]),
"")</f>
        <v/>
      </c>
      <c r="T21" s="77" t="str">
        <f>IFERROR(IF(Table_BudgetDetails[[#This Row],[Stipend Override]]&lt;&gt;"",Table_BudgetDetails[[#This Row],[Stipend Override]]*Table_BudgetDetails[[#This Row],[Number of Internship units (IUs)]],Table_BudgetDetails[[#This Row],[Minimum Stipend (per/IU) ]]*Table_BudgetDetails[[#This Row],[Number of Internship units (IUs)]]),"")</f>
        <v/>
      </c>
      <c r="U21" s="77" t="str">
        <f>IF(OR(Table_BudgetDetails[[#This Row],[Total Partner Contribution (per/IU)]]="",Table_BudgetDetails[[#This Row],[Number of Internship units (IUs)]]=""),
"",
Table_BudgetDetails[[#This Row],[Total Partner Contribution (per/IU)]]*Table_BudgetDetails[[#This Row],[Number of Internship units (IUs)]]
)</f>
        <v/>
      </c>
      <c r="V21" s="77" t="str">
        <f>IFERROR(
VLOOKUP(Table_BudgetDetails[[#This Row],[Internship Type]],Table_ProgramCategoryLookups[],5,0)*Table_BudgetDetails[[#This Row],[Number of Internship units (IUs)]]+Table_BudgetDetails[[#This Row],[Total Partner Contribution]],
"")</f>
        <v/>
      </c>
      <c r="W21" s="125"/>
      <c r="X21" s="54" t="str">
        <f>IFERROR(1/COUNTIF(Table_BudgetDetails[Intern Full Name],Table_BudgetDetails[[#This Row],[Intern Full Name]]),"")</f>
        <v/>
      </c>
      <c r="Y21" s="90" t="str">
        <f>IF(Table_BudgetDetails[[#This Row],[Intern Full Name]]="","Yes","No")</f>
        <v>Yes</v>
      </c>
    </row>
    <row r="22" spans="2:25" x14ac:dyDescent="0.35">
      <c r="B22" s="59"/>
      <c r="C22" s="75"/>
      <c r="D22" s="59"/>
      <c r="E22" s="59"/>
      <c r="F22" s="76" t="str">
        <f>IFERROR(VLOOKUP(Table_BudgetDetails[[#This Row],[Academic Supervisor 
(Account Holder)]],Table_AcademicSupervisors[[Academic Supervisor and Co-Supervisor Name(s)]:[Academic Institution Name]],2,0),"")</f>
        <v/>
      </c>
      <c r="G22" s="75"/>
      <c r="H22" s="60"/>
      <c r="I22" s="75"/>
      <c r="J22" s="60"/>
      <c r="K22" s="114"/>
      <c r="L22" s="116" t="str">
        <f>IF(AND(Table_BudgetDetails[[#This Row],[Number of Internship units (IUs)]]&lt;&gt;"",Table_BudgetDetails[[#This Row],[Internship Length (months)]]&lt;&gt;"",Table_BudgetDetails[[#This Row],[Estimated Start Date]]&lt;&gt;""),EDATE(Table_BudgetDetails[[#This Row],[Estimated Start Date]],Table_BudgetDetails[[#This Row],[Internship Length (months)]]*Table_BudgetDetails[[#This Row],[Number of Internship units (IUs)]]),"")</f>
        <v/>
      </c>
      <c r="M22" s="77" t="str">
        <f>IFERROR(VLOOKUP(Table_BudgetDetails[[#This Row],[Internship Type]],Table_ProgramCategoryLookups[],3,0),"")</f>
        <v/>
      </c>
      <c r="N22" s="128"/>
      <c r="O22" s="77" t="str">
        <f>IF(Table_BudgetDetails[[#This Row],[Base Partner Contribution (per/IU)]]&lt;&gt;"",
SUM(Table_BudgetDetails[[#This Row],[Base Partner Contribution (per/IU)]:[Additional Partner Contribution (per/IU)]]),
"")</f>
        <v/>
      </c>
      <c r="P22" s="77" t="str">
        <f>IFERROR(VLOOKUP(Table_BudgetDetails[[#This Row],[Internship Type]],Table_ProgramCategoryLookups[[#All],[Internship Type]:[Comments]],2,0)+Table_BudgetDetails[[#This Row],[Additional Partner Contribution (per/IU)]],"")</f>
        <v/>
      </c>
      <c r="Q22" s="77" t="str">
        <f>IFERROR(VLOOKUP(Table_BudgetDetails[[#This Row],[Internship Type]],Table_ProgramCategoryLookups[],4,0),"")</f>
        <v/>
      </c>
      <c r="R22" s="81"/>
      <c r="S22" s="78" t="str">
        <f>IFERROR(
IF(Table_BudgetDetails[[#This Row],[Stipend Override]]&lt;&gt;"",Table_BudgetDetails[[#This Row],[Total Award (per/IU)]]-Table_BudgetDetails[[#This Row],[Stipend Override]],Table_BudgetDetails[[#This Row],[Total Award (per/IU)]]-Table_BudgetDetails[[#This Row],[Minimum Stipend (per/IU) ]]),
"")</f>
        <v/>
      </c>
      <c r="T22" s="77" t="str">
        <f>IFERROR(IF(Table_BudgetDetails[[#This Row],[Stipend Override]]&lt;&gt;"",Table_BudgetDetails[[#This Row],[Stipend Override]]*Table_BudgetDetails[[#This Row],[Number of Internship units (IUs)]],Table_BudgetDetails[[#This Row],[Minimum Stipend (per/IU) ]]*Table_BudgetDetails[[#This Row],[Number of Internship units (IUs)]]),"")</f>
        <v/>
      </c>
      <c r="U22" s="77" t="str">
        <f>IF(OR(Table_BudgetDetails[[#This Row],[Total Partner Contribution (per/IU)]]="",Table_BudgetDetails[[#This Row],[Number of Internship units (IUs)]]=""),
"",
Table_BudgetDetails[[#This Row],[Total Partner Contribution (per/IU)]]*Table_BudgetDetails[[#This Row],[Number of Internship units (IUs)]]
)</f>
        <v/>
      </c>
      <c r="V22" s="77" t="str">
        <f>IFERROR(
VLOOKUP(Table_BudgetDetails[[#This Row],[Internship Type]],Table_ProgramCategoryLookups[],5,0)*Table_BudgetDetails[[#This Row],[Number of Internship units (IUs)]]+Table_BudgetDetails[[#This Row],[Total Partner Contribution]],
"")</f>
        <v/>
      </c>
      <c r="W22" s="125"/>
      <c r="X22" s="54" t="str">
        <f>IFERROR(1/COUNTIF(Table_BudgetDetails[Intern Full Name],Table_BudgetDetails[[#This Row],[Intern Full Name]]),"")</f>
        <v/>
      </c>
      <c r="Y22" s="90" t="str">
        <f>IF(Table_BudgetDetails[[#This Row],[Intern Full Name]]="","Yes","No")</f>
        <v>Yes</v>
      </c>
    </row>
    <row r="23" spans="2:25" x14ac:dyDescent="0.35">
      <c r="B23" s="59"/>
      <c r="C23" s="75"/>
      <c r="D23" s="59"/>
      <c r="E23" s="59"/>
      <c r="F23" s="76" t="str">
        <f>IFERROR(VLOOKUP(Table_BudgetDetails[[#This Row],[Academic Supervisor 
(Account Holder)]],Table_AcademicSupervisors[[Academic Supervisor and Co-Supervisor Name(s)]:[Academic Institution Name]],2,0),"")</f>
        <v/>
      </c>
      <c r="G23" s="75"/>
      <c r="H23" s="60"/>
      <c r="I23" s="75"/>
      <c r="J23" s="60"/>
      <c r="K23" s="114"/>
      <c r="L23" s="116" t="str">
        <f>IF(AND(Table_BudgetDetails[[#This Row],[Number of Internship units (IUs)]]&lt;&gt;"",Table_BudgetDetails[[#This Row],[Internship Length (months)]]&lt;&gt;"",Table_BudgetDetails[[#This Row],[Estimated Start Date]]&lt;&gt;""),EDATE(Table_BudgetDetails[[#This Row],[Estimated Start Date]],Table_BudgetDetails[[#This Row],[Internship Length (months)]]*Table_BudgetDetails[[#This Row],[Number of Internship units (IUs)]]),"")</f>
        <v/>
      </c>
      <c r="M23" s="77" t="str">
        <f>IFERROR(VLOOKUP(Table_BudgetDetails[[#This Row],[Internship Type]],Table_ProgramCategoryLookups[],3,0),"")</f>
        <v/>
      </c>
      <c r="N23" s="128"/>
      <c r="O23" s="77" t="str">
        <f>IF(Table_BudgetDetails[[#This Row],[Base Partner Contribution (per/IU)]]&lt;&gt;"",
SUM(Table_BudgetDetails[[#This Row],[Base Partner Contribution (per/IU)]:[Additional Partner Contribution (per/IU)]]),
"")</f>
        <v/>
      </c>
      <c r="P23" s="77" t="str">
        <f>IFERROR(VLOOKUP(Table_BudgetDetails[[#This Row],[Internship Type]],Table_ProgramCategoryLookups[[#All],[Internship Type]:[Comments]],2,0)+Table_BudgetDetails[[#This Row],[Additional Partner Contribution (per/IU)]],"")</f>
        <v/>
      </c>
      <c r="Q23" s="77" t="str">
        <f>IFERROR(VLOOKUP(Table_BudgetDetails[[#This Row],[Internship Type]],Table_ProgramCategoryLookups[],4,0),"")</f>
        <v/>
      </c>
      <c r="R23" s="81"/>
      <c r="S23" s="78" t="str">
        <f>IFERROR(
IF(Table_BudgetDetails[[#This Row],[Stipend Override]]&lt;&gt;"",Table_BudgetDetails[[#This Row],[Total Award (per/IU)]]-Table_BudgetDetails[[#This Row],[Stipend Override]],Table_BudgetDetails[[#This Row],[Total Award (per/IU)]]-Table_BudgetDetails[[#This Row],[Minimum Stipend (per/IU) ]]),
"")</f>
        <v/>
      </c>
      <c r="T23" s="77" t="str">
        <f>IFERROR(IF(Table_BudgetDetails[[#This Row],[Stipend Override]]&lt;&gt;"",Table_BudgetDetails[[#This Row],[Stipend Override]]*Table_BudgetDetails[[#This Row],[Number of Internship units (IUs)]],Table_BudgetDetails[[#This Row],[Minimum Stipend (per/IU) ]]*Table_BudgetDetails[[#This Row],[Number of Internship units (IUs)]]),"")</f>
        <v/>
      </c>
      <c r="U23" s="77" t="str">
        <f>IF(OR(Table_BudgetDetails[[#This Row],[Total Partner Contribution (per/IU)]]="",Table_BudgetDetails[[#This Row],[Number of Internship units (IUs)]]=""),
"",
Table_BudgetDetails[[#This Row],[Total Partner Contribution (per/IU)]]*Table_BudgetDetails[[#This Row],[Number of Internship units (IUs)]]
)</f>
        <v/>
      </c>
      <c r="V23" s="77" t="str">
        <f>IFERROR(
VLOOKUP(Table_BudgetDetails[[#This Row],[Internship Type]],Table_ProgramCategoryLookups[],5,0)*Table_BudgetDetails[[#This Row],[Number of Internship units (IUs)]]+Table_BudgetDetails[[#This Row],[Total Partner Contribution]],
"")</f>
        <v/>
      </c>
      <c r="W23" s="125"/>
      <c r="X23" s="54" t="str">
        <f>IFERROR(1/COUNTIF(Table_BudgetDetails[Intern Full Name],Table_BudgetDetails[[#This Row],[Intern Full Name]]),"")</f>
        <v/>
      </c>
      <c r="Y23" s="90" t="str">
        <f>IF(Table_BudgetDetails[[#This Row],[Intern Full Name]]="","Yes","No")</f>
        <v>Yes</v>
      </c>
    </row>
    <row r="24" spans="2:25" x14ac:dyDescent="0.35">
      <c r="B24" s="59"/>
      <c r="C24" s="75"/>
      <c r="D24" s="59"/>
      <c r="E24" s="59"/>
      <c r="F24" s="76" t="str">
        <f>IFERROR(VLOOKUP(Table_BudgetDetails[[#This Row],[Academic Supervisor 
(Account Holder)]],Table_AcademicSupervisors[[Academic Supervisor and Co-Supervisor Name(s)]:[Academic Institution Name]],2,0),"")</f>
        <v/>
      </c>
      <c r="G24" s="75"/>
      <c r="H24" s="60"/>
      <c r="I24" s="75"/>
      <c r="J24" s="60"/>
      <c r="K24" s="114"/>
      <c r="L24" s="116" t="str">
        <f>IF(AND(Table_BudgetDetails[[#This Row],[Number of Internship units (IUs)]]&lt;&gt;"",Table_BudgetDetails[[#This Row],[Internship Length (months)]]&lt;&gt;"",Table_BudgetDetails[[#This Row],[Estimated Start Date]]&lt;&gt;""),EDATE(Table_BudgetDetails[[#This Row],[Estimated Start Date]],Table_BudgetDetails[[#This Row],[Internship Length (months)]]*Table_BudgetDetails[[#This Row],[Number of Internship units (IUs)]]),"")</f>
        <v/>
      </c>
      <c r="M24" s="77" t="str">
        <f>IFERROR(VLOOKUP(Table_BudgetDetails[[#This Row],[Internship Type]],Table_ProgramCategoryLookups[],3,0),"")</f>
        <v/>
      </c>
      <c r="N24" s="128"/>
      <c r="O24" s="77" t="str">
        <f>IF(Table_BudgetDetails[[#This Row],[Base Partner Contribution (per/IU)]]&lt;&gt;"",
SUM(Table_BudgetDetails[[#This Row],[Base Partner Contribution (per/IU)]:[Additional Partner Contribution (per/IU)]]),
"")</f>
        <v/>
      </c>
      <c r="P24" s="77" t="str">
        <f>IFERROR(VLOOKUP(Table_BudgetDetails[[#This Row],[Internship Type]],Table_ProgramCategoryLookups[[#All],[Internship Type]:[Comments]],2,0)+Table_BudgetDetails[[#This Row],[Additional Partner Contribution (per/IU)]],"")</f>
        <v/>
      </c>
      <c r="Q24" s="77" t="str">
        <f>IFERROR(VLOOKUP(Table_BudgetDetails[[#This Row],[Internship Type]],Table_ProgramCategoryLookups[],4,0),"")</f>
        <v/>
      </c>
      <c r="R24" s="81"/>
      <c r="S24" s="78" t="str">
        <f>IFERROR(
IF(Table_BudgetDetails[[#This Row],[Stipend Override]]&lt;&gt;"",Table_BudgetDetails[[#This Row],[Total Award (per/IU)]]-Table_BudgetDetails[[#This Row],[Stipend Override]],Table_BudgetDetails[[#This Row],[Total Award (per/IU)]]-Table_BudgetDetails[[#This Row],[Minimum Stipend (per/IU) ]]),
"")</f>
        <v/>
      </c>
      <c r="T24" s="77" t="str">
        <f>IFERROR(IF(Table_BudgetDetails[[#This Row],[Stipend Override]]&lt;&gt;"",Table_BudgetDetails[[#This Row],[Stipend Override]]*Table_BudgetDetails[[#This Row],[Number of Internship units (IUs)]],Table_BudgetDetails[[#This Row],[Minimum Stipend (per/IU) ]]*Table_BudgetDetails[[#This Row],[Number of Internship units (IUs)]]),"")</f>
        <v/>
      </c>
      <c r="U24" s="77" t="str">
        <f>IF(OR(Table_BudgetDetails[[#This Row],[Total Partner Contribution (per/IU)]]="",Table_BudgetDetails[[#This Row],[Number of Internship units (IUs)]]=""),
"",
Table_BudgetDetails[[#This Row],[Total Partner Contribution (per/IU)]]*Table_BudgetDetails[[#This Row],[Number of Internship units (IUs)]]
)</f>
        <v/>
      </c>
      <c r="V24" s="77" t="str">
        <f>IFERROR(
VLOOKUP(Table_BudgetDetails[[#This Row],[Internship Type]],Table_ProgramCategoryLookups[],5,0)*Table_BudgetDetails[[#This Row],[Number of Internship units (IUs)]]+Table_BudgetDetails[[#This Row],[Total Partner Contribution]],
"")</f>
        <v/>
      </c>
      <c r="W24" s="125"/>
      <c r="X24" s="54" t="str">
        <f>IFERROR(1/COUNTIF(Table_BudgetDetails[Intern Full Name],Table_BudgetDetails[[#This Row],[Intern Full Name]]),"")</f>
        <v/>
      </c>
      <c r="Y24" s="90" t="str">
        <f>IF(Table_BudgetDetails[[#This Row],[Intern Full Name]]="","Yes","No")</f>
        <v>Yes</v>
      </c>
    </row>
    <row r="25" spans="2:25" x14ac:dyDescent="0.35">
      <c r="B25" s="59"/>
      <c r="C25" s="75"/>
      <c r="D25" s="59"/>
      <c r="E25" s="59"/>
      <c r="F25" s="76" t="str">
        <f>IFERROR(VLOOKUP(Table_BudgetDetails[[#This Row],[Academic Supervisor 
(Account Holder)]],Table_AcademicSupervisors[[Academic Supervisor and Co-Supervisor Name(s)]:[Academic Institution Name]],2,0),"")</f>
        <v/>
      </c>
      <c r="G25" s="75"/>
      <c r="H25" s="60"/>
      <c r="I25" s="75"/>
      <c r="J25" s="60"/>
      <c r="K25" s="114"/>
      <c r="L25" s="116" t="str">
        <f>IF(AND(Table_BudgetDetails[[#This Row],[Number of Internship units (IUs)]]&lt;&gt;"",Table_BudgetDetails[[#This Row],[Internship Length (months)]]&lt;&gt;"",Table_BudgetDetails[[#This Row],[Estimated Start Date]]&lt;&gt;""),EDATE(Table_BudgetDetails[[#This Row],[Estimated Start Date]],Table_BudgetDetails[[#This Row],[Internship Length (months)]]*Table_BudgetDetails[[#This Row],[Number of Internship units (IUs)]]),"")</f>
        <v/>
      </c>
      <c r="M25" s="77" t="str">
        <f>IFERROR(VLOOKUP(Table_BudgetDetails[[#This Row],[Internship Type]],Table_ProgramCategoryLookups[],3,0),"")</f>
        <v/>
      </c>
      <c r="N25" s="128"/>
      <c r="O25" s="77" t="str">
        <f>IF(Table_BudgetDetails[[#This Row],[Base Partner Contribution (per/IU)]]&lt;&gt;"",
SUM(Table_BudgetDetails[[#This Row],[Base Partner Contribution (per/IU)]:[Additional Partner Contribution (per/IU)]]),
"")</f>
        <v/>
      </c>
      <c r="P25" s="77" t="str">
        <f>IFERROR(VLOOKUP(Table_BudgetDetails[[#This Row],[Internship Type]],Table_ProgramCategoryLookups[[#All],[Internship Type]:[Comments]],2,0)+Table_BudgetDetails[[#This Row],[Additional Partner Contribution (per/IU)]],"")</f>
        <v/>
      </c>
      <c r="Q25" s="77" t="str">
        <f>IFERROR(VLOOKUP(Table_BudgetDetails[[#This Row],[Internship Type]],Table_ProgramCategoryLookups[],4,0),"")</f>
        <v/>
      </c>
      <c r="R25" s="81"/>
      <c r="S25" s="78" t="str">
        <f>IFERROR(
IF(Table_BudgetDetails[[#This Row],[Stipend Override]]&lt;&gt;"",Table_BudgetDetails[[#This Row],[Total Award (per/IU)]]-Table_BudgetDetails[[#This Row],[Stipend Override]],Table_BudgetDetails[[#This Row],[Total Award (per/IU)]]-Table_BudgetDetails[[#This Row],[Minimum Stipend (per/IU) ]]),
"")</f>
        <v/>
      </c>
      <c r="T25" s="77" t="str">
        <f>IFERROR(IF(Table_BudgetDetails[[#This Row],[Stipend Override]]&lt;&gt;"",Table_BudgetDetails[[#This Row],[Stipend Override]]*Table_BudgetDetails[[#This Row],[Number of Internship units (IUs)]],Table_BudgetDetails[[#This Row],[Minimum Stipend (per/IU) ]]*Table_BudgetDetails[[#This Row],[Number of Internship units (IUs)]]),"")</f>
        <v/>
      </c>
      <c r="U25" s="77" t="str">
        <f>IF(OR(Table_BudgetDetails[[#This Row],[Total Partner Contribution (per/IU)]]="",Table_BudgetDetails[[#This Row],[Number of Internship units (IUs)]]=""),
"",
Table_BudgetDetails[[#This Row],[Total Partner Contribution (per/IU)]]*Table_BudgetDetails[[#This Row],[Number of Internship units (IUs)]]
)</f>
        <v/>
      </c>
      <c r="V25" s="77" t="str">
        <f>IFERROR(
VLOOKUP(Table_BudgetDetails[[#This Row],[Internship Type]],Table_ProgramCategoryLookups[],5,0)*Table_BudgetDetails[[#This Row],[Number of Internship units (IUs)]]+Table_BudgetDetails[[#This Row],[Total Partner Contribution]],
"")</f>
        <v/>
      </c>
      <c r="W25" s="125"/>
      <c r="X25" s="54" t="str">
        <f>IFERROR(1/COUNTIF(Table_BudgetDetails[Intern Full Name],Table_BudgetDetails[[#This Row],[Intern Full Name]]),"")</f>
        <v/>
      </c>
      <c r="Y25" s="90" t="str">
        <f>IF(Table_BudgetDetails[[#This Row],[Intern Full Name]]="","Yes","No")</f>
        <v>Yes</v>
      </c>
    </row>
    <row r="26" spans="2:25" x14ac:dyDescent="0.35">
      <c r="B26" s="59"/>
      <c r="C26" s="75"/>
      <c r="D26" s="59"/>
      <c r="E26" s="59"/>
      <c r="F26" s="76" t="str">
        <f>IFERROR(VLOOKUP(Table_BudgetDetails[[#This Row],[Academic Supervisor 
(Account Holder)]],Table_AcademicSupervisors[[Academic Supervisor and Co-Supervisor Name(s)]:[Academic Institution Name]],2,0),"")</f>
        <v/>
      </c>
      <c r="G26" s="75"/>
      <c r="H26" s="60"/>
      <c r="I26" s="75"/>
      <c r="J26" s="60"/>
      <c r="K26" s="114"/>
      <c r="L26" s="116" t="str">
        <f>IF(AND(Table_BudgetDetails[[#This Row],[Number of Internship units (IUs)]]&lt;&gt;"",Table_BudgetDetails[[#This Row],[Internship Length (months)]]&lt;&gt;"",Table_BudgetDetails[[#This Row],[Estimated Start Date]]&lt;&gt;""),EDATE(Table_BudgetDetails[[#This Row],[Estimated Start Date]],Table_BudgetDetails[[#This Row],[Internship Length (months)]]*Table_BudgetDetails[[#This Row],[Number of Internship units (IUs)]]),"")</f>
        <v/>
      </c>
      <c r="M26" s="77" t="str">
        <f>IFERROR(VLOOKUP(Table_BudgetDetails[[#This Row],[Internship Type]],Table_ProgramCategoryLookups[],3,0),"")</f>
        <v/>
      </c>
      <c r="N26" s="128"/>
      <c r="O26" s="77" t="str">
        <f>IF(Table_BudgetDetails[[#This Row],[Base Partner Contribution (per/IU)]]&lt;&gt;"",
SUM(Table_BudgetDetails[[#This Row],[Base Partner Contribution (per/IU)]:[Additional Partner Contribution (per/IU)]]),
"")</f>
        <v/>
      </c>
      <c r="P26" s="77" t="str">
        <f>IFERROR(VLOOKUP(Table_BudgetDetails[[#This Row],[Internship Type]],Table_ProgramCategoryLookups[[#All],[Internship Type]:[Comments]],2,0)+Table_BudgetDetails[[#This Row],[Additional Partner Contribution (per/IU)]],"")</f>
        <v/>
      </c>
      <c r="Q26" s="77" t="str">
        <f>IFERROR(VLOOKUP(Table_BudgetDetails[[#This Row],[Internship Type]],Table_ProgramCategoryLookups[],4,0),"")</f>
        <v/>
      </c>
      <c r="R26" s="81"/>
      <c r="S26" s="78" t="str">
        <f>IFERROR(
IF(Table_BudgetDetails[[#This Row],[Stipend Override]]&lt;&gt;"",Table_BudgetDetails[[#This Row],[Total Award (per/IU)]]-Table_BudgetDetails[[#This Row],[Stipend Override]],Table_BudgetDetails[[#This Row],[Total Award (per/IU)]]-Table_BudgetDetails[[#This Row],[Minimum Stipend (per/IU) ]]),
"")</f>
        <v/>
      </c>
      <c r="T26" s="77" t="str">
        <f>IFERROR(IF(Table_BudgetDetails[[#This Row],[Stipend Override]]&lt;&gt;"",Table_BudgetDetails[[#This Row],[Stipend Override]]*Table_BudgetDetails[[#This Row],[Number of Internship units (IUs)]],Table_BudgetDetails[[#This Row],[Minimum Stipend (per/IU) ]]*Table_BudgetDetails[[#This Row],[Number of Internship units (IUs)]]),"")</f>
        <v/>
      </c>
      <c r="U26" s="77" t="str">
        <f>IF(OR(Table_BudgetDetails[[#This Row],[Total Partner Contribution (per/IU)]]="",Table_BudgetDetails[[#This Row],[Number of Internship units (IUs)]]=""),
"",
Table_BudgetDetails[[#This Row],[Total Partner Contribution (per/IU)]]*Table_BudgetDetails[[#This Row],[Number of Internship units (IUs)]]
)</f>
        <v/>
      </c>
      <c r="V26" s="77" t="str">
        <f>IFERROR(
VLOOKUP(Table_BudgetDetails[[#This Row],[Internship Type]],Table_ProgramCategoryLookups[],5,0)*Table_BudgetDetails[[#This Row],[Number of Internship units (IUs)]]+Table_BudgetDetails[[#This Row],[Total Partner Contribution]],
"")</f>
        <v/>
      </c>
      <c r="W26" s="125"/>
      <c r="X26" s="54" t="str">
        <f>IFERROR(1/COUNTIF(Table_BudgetDetails[Intern Full Name],Table_BudgetDetails[[#This Row],[Intern Full Name]]),"")</f>
        <v/>
      </c>
      <c r="Y26" s="90" t="str">
        <f>IF(Table_BudgetDetails[[#This Row],[Intern Full Name]]="","Yes","No")</f>
        <v>Yes</v>
      </c>
    </row>
    <row r="27" spans="2:25" x14ac:dyDescent="0.35">
      <c r="B27" s="59"/>
      <c r="C27" s="75"/>
      <c r="D27" s="59"/>
      <c r="E27" s="59"/>
      <c r="F27" s="76" t="str">
        <f>IFERROR(VLOOKUP(Table_BudgetDetails[[#This Row],[Academic Supervisor 
(Account Holder)]],Table_AcademicSupervisors[[Academic Supervisor and Co-Supervisor Name(s)]:[Academic Institution Name]],2,0),"")</f>
        <v/>
      </c>
      <c r="G27" s="75"/>
      <c r="H27" s="60"/>
      <c r="I27" s="75"/>
      <c r="J27" s="60"/>
      <c r="K27" s="114"/>
      <c r="L27" s="116" t="str">
        <f>IF(AND(Table_BudgetDetails[[#This Row],[Number of Internship units (IUs)]]&lt;&gt;"",Table_BudgetDetails[[#This Row],[Internship Length (months)]]&lt;&gt;"",Table_BudgetDetails[[#This Row],[Estimated Start Date]]&lt;&gt;""),EDATE(Table_BudgetDetails[[#This Row],[Estimated Start Date]],Table_BudgetDetails[[#This Row],[Internship Length (months)]]*Table_BudgetDetails[[#This Row],[Number of Internship units (IUs)]]),"")</f>
        <v/>
      </c>
      <c r="M27" s="77" t="str">
        <f>IFERROR(VLOOKUP(Table_BudgetDetails[[#This Row],[Internship Type]],Table_ProgramCategoryLookups[],3,0),"")</f>
        <v/>
      </c>
      <c r="N27" s="128"/>
      <c r="O27" s="77" t="str">
        <f>IF(Table_BudgetDetails[[#This Row],[Base Partner Contribution (per/IU)]]&lt;&gt;"",
SUM(Table_BudgetDetails[[#This Row],[Base Partner Contribution (per/IU)]:[Additional Partner Contribution (per/IU)]]),
"")</f>
        <v/>
      </c>
      <c r="P27" s="77" t="str">
        <f>IFERROR(VLOOKUP(Table_BudgetDetails[[#This Row],[Internship Type]],Table_ProgramCategoryLookups[[#All],[Internship Type]:[Comments]],2,0)+Table_BudgetDetails[[#This Row],[Additional Partner Contribution (per/IU)]],"")</f>
        <v/>
      </c>
      <c r="Q27" s="77" t="str">
        <f>IFERROR(VLOOKUP(Table_BudgetDetails[[#This Row],[Internship Type]],Table_ProgramCategoryLookups[],4,0),"")</f>
        <v/>
      </c>
      <c r="R27" s="81"/>
      <c r="S27" s="78" t="str">
        <f>IFERROR(
IF(Table_BudgetDetails[[#This Row],[Stipend Override]]&lt;&gt;"",Table_BudgetDetails[[#This Row],[Total Award (per/IU)]]-Table_BudgetDetails[[#This Row],[Stipend Override]],Table_BudgetDetails[[#This Row],[Total Award (per/IU)]]-Table_BudgetDetails[[#This Row],[Minimum Stipend (per/IU) ]]),
"")</f>
        <v/>
      </c>
      <c r="T27" s="77" t="str">
        <f>IFERROR(IF(Table_BudgetDetails[[#This Row],[Stipend Override]]&lt;&gt;"",Table_BudgetDetails[[#This Row],[Stipend Override]]*Table_BudgetDetails[[#This Row],[Number of Internship units (IUs)]],Table_BudgetDetails[[#This Row],[Minimum Stipend (per/IU) ]]*Table_BudgetDetails[[#This Row],[Number of Internship units (IUs)]]),"")</f>
        <v/>
      </c>
      <c r="U27" s="77" t="str">
        <f>IF(OR(Table_BudgetDetails[[#This Row],[Total Partner Contribution (per/IU)]]="",Table_BudgetDetails[[#This Row],[Number of Internship units (IUs)]]=""),
"",
Table_BudgetDetails[[#This Row],[Total Partner Contribution (per/IU)]]*Table_BudgetDetails[[#This Row],[Number of Internship units (IUs)]]
)</f>
        <v/>
      </c>
      <c r="V27" s="77" t="str">
        <f>IFERROR(
VLOOKUP(Table_BudgetDetails[[#This Row],[Internship Type]],Table_ProgramCategoryLookups[],5,0)*Table_BudgetDetails[[#This Row],[Number of Internship units (IUs)]]+Table_BudgetDetails[[#This Row],[Total Partner Contribution]],
"")</f>
        <v/>
      </c>
      <c r="W27" s="125"/>
      <c r="X27" s="54" t="str">
        <f>IFERROR(1/COUNTIF(Table_BudgetDetails[Intern Full Name],Table_BudgetDetails[[#This Row],[Intern Full Name]]),"")</f>
        <v/>
      </c>
      <c r="Y27" s="90" t="str">
        <f>IF(Table_BudgetDetails[[#This Row],[Intern Full Name]]="","Yes","No")</f>
        <v>Yes</v>
      </c>
    </row>
    <row r="28" spans="2:25" x14ac:dyDescent="0.35">
      <c r="B28" s="59"/>
      <c r="C28" s="75"/>
      <c r="D28" s="59"/>
      <c r="E28" s="59"/>
      <c r="F28" s="76" t="str">
        <f>IFERROR(VLOOKUP(Table_BudgetDetails[[#This Row],[Academic Supervisor 
(Account Holder)]],Table_AcademicSupervisors[[Academic Supervisor and Co-Supervisor Name(s)]:[Academic Institution Name]],2,0),"")</f>
        <v/>
      </c>
      <c r="G28" s="75"/>
      <c r="H28" s="60"/>
      <c r="I28" s="75"/>
      <c r="J28" s="60"/>
      <c r="K28" s="114"/>
      <c r="L28" s="116" t="str">
        <f>IF(AND(Table_BudgetDetails[[#This Row],[Number of Internship units (IUs)]]&lt;&gt;"",Table_BudgetDetails[[#This Row],[Internship Length (months)]]&lt;&gt;"",Table_BudgetDetails[[#This Row],[Estimated Start Date]]&lt;&gt;""),EDATE(Table_BudgetDetails[[#This Row],[Estimated Start Date]],Table_BudgetDetails[[#This Row],[Internship Length (months)]]*Table_BudgetDetails[[#This Row],[Number of Internship units (IUs)]]),"")</f>
        <v/>
      </c>
      <c r="M28" s="77" t="str">
        <f>IFERROR(VLOOKUP(Table_BudgetDetails[[#This Row],[Internship Type]],Table_ProgramCategoryLookups[],3,0),"")</f>
        <v/>
      </c>
      <c r="N28" s="128"/>
      <c r="O28" s="77" t="str">
        <f>IF(Table_BudgetDetails[[#This Row],[Base Partner Contribution (per/IU)]]&lt;&gt;"",
SUM(Table_BudgetDetails[[#This Row],[Base Partner Contribution (per/IU)]:[Additional Partner Contribution (per/IU)]]),
"")</f>
        <v/>
      </c>
      <c r="P28" s="77" t="str">
        <f>IFERROR(VLOOKUP(Table_BudgetDetails[[#This Row],[Internship Type]],Table_ProgramCategoryLookups[[#All],[Internship Type]:[Comments]],2,0)+Table_BudgetDetails[[#This Row],[Additional Partner Contribution (per/IU)]],"")</f>
        <v/>
      </c>
      <c r="Q28" s="77" t="str">
        <f>IFERROR(VLOOKUP(Table_BudgetDetails[[#This Row],[Internship Type]],Table_ProgramCategoryLookups[],4,0),"")</f>
        <v/>
      </c>
      <c r="R28" s="81"/>
      <c r="S28" s="78" t="str">
        <f>IFERROR(
IF(Table_BudgetDetails[[#This Row],[Stipend Override]]&lt;&gt;"",Table_BudgetDetails[[#This Row],[Total Award (per/IU)]]-Table_BudgetDetails[[#This Row],[Stipend Override]],Table_BudgetDetails[[#This Row],[Total Award (per/IU)]]-Table_BudgetDetails[[#This Row],[Minimum Stipend (per/IU) ]]),
"")</f>
        <v/>
      </c>
      <c r="T28" s="77" t="str">
        <f>IFERROR(IF(Table_BudgetDetails[[#This Row],[Stipend Override]]&lt;&gt;"",Table_BudgetDetails[[#This Row],[Stipend Override]]*Table_BudgetDetails[[#This Row],[Number of Internship units (IUs)]],Table_BudgetDetails[[#This Row],[Minimum Stipend (per/IU) ]]*Table_BudgetDetails[[#This Row],[Number of Internship units (IUs)]]),"")</f>
        <v/>
      </c>
      <c r="U28" s="77" t="str">
        <f>IF(OR(Table_BudgetDetails[[#This Row],[Total Partner Contribution (per/IU)]]="",Table_BudgetDetails[[#This Row],[Number of Internship units (IUs)]]=""),
"",
Table_BudgetDetails[[#This Row],[Total Partner Contribution (per/IU)]]*Table_BudgetDetails[[#This Row],[Number of Internship units (IUs)]]
)</f>
        <v/>
      </c>
      <c r="V28" s="77" t="str">
        <f>IFERROR(
VLOOKUP(Table_BudgetDetails[[#This Row],[Internship Type]],Table_ProgramCategoryLookups[],5,0)*Table_BudgetDetails[[#This Row],[Number of Internship units (IUs)]]+Table_BudgetDetails[[#This Row],[Total Partner Contribution]],
"")</f>
        <v/>
      </c>
      <c r="W28" s="125"/>
      <c r="X28" s="54" t="str">
        <f>IFERROR(1/COUNTIF(Table_BudgetDetails[Intern Full Name],Table_BudgetDetails[[#This Row],[Intern Full Name]]),"")</f>
        <v/>
      </c>
      <c r="Y28" s="90" t="str">
        <f>IF(Table_BudgetDetails[[#This Row],[Intern Full Name]]="","Yes","No")</f>
        <v>Yes</v>
      </c>
    </row>
    <row r="29" spans="2:25" x14ac:dyDescent="0.35">
      <c r="B29" s="59"/>
      <c r="C29" s="75"/>
      <c r="D29" s="59"/>
      <c r="E29" s="59"/>
      <c r="F29" s="76" t="str">
        <f>IFERROR(VLOOKUP(Table_BudgetDetails[[#This Row],[Academic Supervisor 
(Account Holder)]],Table_AcademicSupervisors[[Academic Supervisor and Co-Supervisor Name(s)]:[Academic Institution Name]],2,0),"")</f>
        <v/>
      </c>
      <c r="G29" s="75"/>
      <c r="H29" s="60"/>
      <c r="I29" s="75"/>
      <c r="J29" s="60"/>
      <c r="K29" s="114"/>
      <c r="L29" s="116" t="str">
        <f>IF(AND(Table_BudgetDetails[[#This Row],[Number of Internship units (IUs)]]&lt;&gt;"",Table_BudgetDetails[[#This Row],[Internship Length (months)]]&lt;&gt;"",Table_BudgetDetails[[#This Row],[Estimated Start Date]]&lt;&gt;""),EDATE(Table_BudgetDetails[[#This Row],[Estimated Start Date]],Table_BudgetDetails[[#This Row],[Internship Length (months)]]*Table_BudgetDetails[[#This Row],[Number of Internship units (IUs)]]),"")</f>
        <v/>
      </c>
      <c r="M29" s="77" t="str">
        <f>IFERROR(VLOOKUP(Table_BudgetDetails[[#This Row],[Internship Type]],Table_ProgramCategoryLookups[],3,0),"")</f>
        <v/>
      </c>
      <c r="N29" s="128"/>
      <c r="O29" s="77" t="str">
        <f>IF(Table_BudgetDetails[[#This Row],[Base Partner Contribution (per/IU)]]&lt;&gt;"",
SUM(Table_BudgetDetails[[#This Row],[Base Partner Contribution (per/IU)]:[Additional Partner Contribution (per/IU)]]),
"")</f>
        <v/>
      </c>
      <c r="P29" s="77" t="str">
        <f>IFERROR(VLOOKUP(Table_BudgetDetails[[#This Row],[Internship Type]],Table_ProgramCategoryLookups[[#All],[Internship Type]:[Comments]],2,0)+Table_BudgetDetails[[#This Row],[Additional Partner Contribution (per/IU)]],"")</f>
        <v/>
      </c>
      <c r="Q29" s="77" t="str">
        <f>IFERROR(VLOOKUP(Table_BudgetDetails[[#This Row],[Internship Type]],Table_ProgramCategoryLookups[],4,0),"")</f>
        <v/>
      </c>
      <c r="R29" s="81"/>
      <c r="S29" s="78" t="str">
        <f>IFERROR(
IF(Table_BudgetDetails[[#This Row],[Stipend Override]]&lt;&gt;"",Table_BudgetDetails[[#This Row],[Total Award (per/IU)]]-Table_BudgetDetails[[#This Row],[Stipend Override]],Table_BudgetDetails[[#This Row],[Total Award (per/IU)]]-Table_BudgetDetails[[#This Row],[Minimum Stipend (per/IU) ]]),
"")</f>
        <v/>
      </c>
      <c r="T29" s="77" t="str">
        <f>IFERROR(IF(Table_BudgetDetails[[#This Row],[Stipend Override]]&lt;&gt;"",Table_BudgetDetails[[#This Row],[Stipend Override]]*Table_BudgetDetails[[#This Row],[Number of Internship units (IUs)]],Table_BudgetDetails[[#This Row],[Minimum Stipend (per/IU) ]]*Table_BudgetDetails[[#This Row],[Number of Internship units (IUs)]]),"")</f>
        <v/>
      </c>
      <c r="U29" s="77" t="str">
        <f>IF(OR(Table_BudgetDetails[[#This Row],[Total Partner Contribution (per/IU)]]="",Table_BudgetDetails[[#This Row],[Number of Internship units (IUs)]]=""),
"",
Table_BudgetDetails[[#This Row],[Total Partner Contribution (per/IU)]]*Table_BudgetDetails[[#This Row],[Number of Internship units (IUs)]]
)</f>
        <v/>
      </c>
      <c r="V29" s="77" t="str">
        <f>IFERROR(
VLOOKUP(Table_BudgetDetails[[#This Row],[Internship Type]],Table_ProgramCategoryLookups[],5,0)*Table_BudgetDetails[[#This Row],[Number of Internship units (IUs)]]+Table_BudgetDetails[[#This Row],[Total Partner Contribution]],
"")</f>
        <v/>
      </c>
      <c r="W29" s="125"/>
      <c r="X29" s="54" t="str">
        <f>IFERROR(1/COUNTIF(Table_BudgetDetails[Intern Full Name],Table_BudgetDetails[[#This Row],[Intern Full Name]]),"")</f>
        <v/>
      </c>
      <c r="Y29" s="90" t="str">
        <f>IF(Table_BudgetDetails[[#This Row],[Intern Full Name]]="","Yes","No")</f>
        <v>Yes</v>
      </c>
    </row>
    <row r="30" spans="2:25" x14ac:dyDescent="0.35">
      <c r="B30" s="59"/>
      <c r="C30" s="75"/>
      <c r="D30" s="59"/>
      <c r="E30" s="59"/>
      <c r="F30" s="76" t="str">
        <f>IFERROR(VLOOKUP(Table_BudgetDetails[[#This Row],[Academic Supervisor 
(Account Holder)]],Table_AcademicSupervisors[[Academic Supervisor and Co-Supervisor Name(s)]:[Academic Institution Name]],2,0),"")</f>
        <v/>
      </c>
      <c r="G30" s="75"/>
      <c r="H30" s="60"/>
      <c r="I30" s="75"/>
      <c r="J30" s="60"/>
      <c r="K30" s="114"/>
      <c r="L30" s="116" t="str">
        <f>IF(AND(Table_BudgetDetails[[#This Row],[Number of Internship units (IUs)]]&lt;&gt;"",Table_BudgetDetails[[#This Row],[Internship Length (months)]]&lt;&gt;"",Table_BudgetDetails[[#This Row],[Estimated Start Date]]&lt;&gt;""),EDATE(Table_BudgetDetails[[#This Row],[Estimated Start Date]],Table_BudgetDetails[[#This Row],[Internship Length (months)]]*Table_BudgetDetails[[#This Row],[Number of Internship units (IUs)]]),"")</f>
        <v/>
      </c>
      <c r="M30" s="77" t="str">
        <f>IFERROR(VLOOKUP(Table_BudgetDetails[[#This Row],[Internship Type]],Table_ProgramCategoryLookups[],3,0),"")</f>
        <v/>
      </c>
      <c r="N30" s="128"/>
      <c r="O30" s="77" t="str">
        <f>IF(Table_BudgetDetails[[#This Row],[Base Partner Contribution (per/IU)]]&lt;&gt;"",
SUM(Table_BudgetDetails[[#This Row],[Base Partner Contribution (per/IU)]:[Additional Partner Contribution (per/IU)]]),
"")</f>
        <v/>
      </c>
      <c r="P30" s="77" t="str">
        <f>IFERROR(VLOOKUP(Table_BudgetDetails[[#This Row],[Internship Type]],Table_ProgramCategoryLookups[[#All],[Internship Type]:[Comments]],2,0)+Table_BudgetDetails[[#This Row],[Additional Partner Contribution (per/IU)]],"")</f>
        <v/>
      </c>
      <c r="Q30" s="77" t="str">
        <f>IFERROR(VLOOKUP(Table_BudgetDetails[[#This Row],[Internship Type]],Table_ProgramCategoryLookups[],4,0),"")</f>
        <v/>
      </c>
      <c r="R30" s="81"/>
      <c r="S30" s="78" t="str">
        <f>IFERROR(
IF(Table_BudgetDetails[[#This Row],[Stipend Override]]&lt;&gt;"",Table_BudgetDetails[[#This Row],[Total Award (per/IU)]]-Table_BudgetDetails[[#This Row],[Stipend Override]],Table_BudgetDetails[[#This Row],[Total Award (per/IU)]]-Table_BudgetDetails[[#This Row],[Minimum Stipend (per/IU) ]]),
"")</f>
        <v/>
      </c>
      <c r="T30" s="77" t="str">
        <f>IFERROR(IF(Table_BudgetDetails[[#This Row],[Stipend Override]]&lt;&gt;"",Table_BudgetDetails[[#This Row],[Stipend Override]]*Table_BudgetDetails[[#This Row],[Number of Internship units (IUs)]],Table_BudgetDetails[[#This Row],[Minimum Stipend (per/IU) ]]*Table_BudgetDetails[[#This Row],[Number of Internship units (IUs)]]),"")</f>
        <v/>
      </c>
      <c r="U30" s="77" t="str">
        <f>IF(OR(Table_BudgetDetails[[#This Row],[Total Partner Contribution (per/IU)]]="",Table_BudgetDetails[[#This Row],[Number of Internship units (IUs)]]=""),
"",
Table_BudgetDetails[[#This Row],[Total Partner Contribution (per/IU)]]*Table_BudgetDetails[[#This Row],[Number of Internship units (IUs)]]
)</f>
        <v/>
      </c>
      <c r="V30" s="77" t="str">
        <f>IFERROR(
VLOOKUP(Table_BudgetDetails[[#This Row],[Internship Type]],Table_ProgramCategoryLookups[],5,0)*Table_BudgetDetails[[#This Row],[Number of Internship units (IUs)]]+Table_BudgetDetails[[#This Row],[Total Partner Contribution]],
"")</f>
        <v/>
      </c>
      <c r="W30" s="125"/>
      <c r="X30" s="54" t="str">
        <f>IFERROR(1/COUNTIF(Table_BudgetDetails[Intern Full Name],Table_BudgetDetails[[#This Row],[Intern Full Name]]),"")</f>
        <v/>
      </c>
      <c r="Y30" s="90" t="str">
        <f>IF(Table_BudgetDetails[[#This Row],[Intern Full Name]]="","Yes","No")</f>
        <v>Yes</v>
      </c>
    </row>
    <row r="31" spans="2:25" x14ac:dyDescent="0.35">
      <c r="B31" s="59"/>
      <c r="C31" s="75"/>
      <c r="D31" s="59"/>
      <c r="E31" s="59"/>
      <c r="F31" s="76" t="str">
        <f>IFERROR(VLOOKUP(Table_BudgetDetails[[#This Row],[Academic Supervisor 
(Account Holder)]],Table_AcademicSupervisors[[Academic Supervisor and Co-Supervisor Name(s)]:[Academic Institution Name]],2,0),"")</f>
        <v/>
      </c>
      <c r="G31" s="75"/>
      <c r="H31" s="60"/>
      <c r="I31" s="75"/>
      <c r="J31" s="60"/>
      <c r="K31" s="114"/>
      <c r="L31" s="116" t="str">
        <f>IF(AND(Table_BudgetDetails[[#This Row],[Number of Internship units (IUs)]]&lt;&gt;"",Table_BudgetDetails[[#This Row],[Internship Length (months)]]&lt;&gt;"",Table_BudgetDetails[[#This Row],[Estimated Start Date]]&lt;&gt;""),EDATE(Table_BudgetDetails[[#This Row],[Estimated Start Date]],Table_BudgetDetails[[#This Row],[Internship Length (months)]]*Table_BudgetDetails[[#This Row],[Number of Internship units (IUs)]]),"")</f>
        <v/>
      </c>
      <c r="M31" s="77" t="str">
        <f>IFERROR(VLOOKUP(Table_BudgetDetails[[#This Row],[Internship Type]],Table_ProgramCategoryLookups[],3,0),"")</f>
        <v/>
      </c>
      <c r="N31" s="128"/>
      <c r="O31" s="77" t="str">
        <f>IF(Table_BudgetDetails[[#This Row],[Base Partner Contribution (per/IU)]]&lt;&gt;"",
SUM(Table_BudgetDetails[[#This Row],[Base Partner Contribution (per/IU)]:[Additional Partner Contribution (per/IU)]]),
"")</f>
        <v/>
      </c>
      <c r="P31" s="77" t="str">
        <f>IFERROR(VLOOKUP(Table_BudgetDetails[[#This Row],[Internship Type]],Table_ProgramCategoryLookups[[#All],[Internship Type]:[Comments]],2,0)+Table_BudgetDetails[[#This Row],[Additional Partner Contribution (per/IU)]],"")</f>
        <v/>
      </c>
      <c r="Q31" s="77" t="str">
        <f>IFERROR(VLOOKUP(Table_BudgetDetails[[#This Row],[Internship Type]],Table_ProgramCategoryLookups[],4,0),"")</f>
        <v/>
      </c>
      <c r="R31" s="81"/>
      <c r="S31" s="78" t="str">
        <f>IFERROR(
IF(Table_BudgetDetails[[#This Row],[Stipend Override]]&lt;&gt;"",Table_BudgetDetails[[#This Row],[Total Award (per/IU)]]-Table_BudgetDetails[[#This Row],[Stipend Override]],Table_BudgetDetails[[#This Row],[Total Award (per/IU)]]-Table_BudgetDetails[[#This Row],[Minimum Stipend (per/IU) ]]),
"")</f>
        <v/>
      </c>
      <c r="T31" s="77" t="str">
        <f>IFERROR(IF(Table_BudgetDetails[[#This Row],[Stipend Override]]&lt;&gt;"",Table_BudgetDetails[[#This Row],[Stipend Override]]*Table_BudgetDetails[[#This Row],[Number of Internship units (IUs)]],Table_BudgetDetails[[#This Row],[Minimum Stipend (per/IU) ]]*Table_BudgetDetails[[#This Row],[Number of Internship units (IUs)]]),"")</f>
        <v/>
      </c>
      <c r="U31" s="77" t="str">
        <f>IF(OR(Table_BudgetDetails[[#This Row],[Total Partner Contribution (per/IU)]]="",Table_BudgetDetails[[#This Row],[Number of Internship units (IUs)]]=""),
"",
Table_BudgetDetails[[#This Row],[Total Partner Contribution (per/IU)]]*Table_BudgetDetails[[#This Row],[Number of Internship units (IUs)]]
)</f>
        <v/>
      </c>
      <c r="V31" s="77" t="str">
        <f>IFERROR(
VLOOKUP(Table_BudgetDetails[[#This Row],[Internship Type]],Table_ProgramCategoryLookups[],5,0)*Table_BudgetDetails[[#This Row],[Number of Internship units (IUs)]]+Table_BudgetDetails[[#This Row],[Total Partner Contribution]],
"")</f>
        <v/>
      </c>
      <c r="W31" s="125"/>
      <c r="X31" s="54" t="str">
        <f>IFERROR(1/COUNTIF(Table_BudgetDetails[Intern Full Name],Table_BudgetDetails[[#This Row],[Intern Full Name]]),"")</f>
        <v/>
      </c>
      <c r="Y31" s="90" t="str">
        <f>IF(Table_BudgetDetails[[#This Row],[Intern Full Name]]="","Yes","No")</f>
        <v>Yes</v>
      </c>
    </row>
    <row r="32" spans="2:25" x14ac:dyDescent="0.35">
      <c r="B32" s="59"/>
      <c r="C32" s="75"/>
      <c r="D32" s="59"/>
      <c r="E32" s="59"/>
      <c r="F32" s="76" t="str">
        <f>IFERROR(VLOOKUP(Table_BudgetDetails[[#This Row],[Academic Supervisor 
(Account Holder)]],Table_AcademicSupervisors[[Academic Supervisor and Co-Supervisor Name(s)]:[Academic Institution Name]],2,0),"")</f>
        <v/>
      </c>
      <c r="G32" s="75"/>
      <c r="H32" s="60"/>
      <c r="I32" s="75"/>
      <c r="J32" s="60"/>
      <c r="K32" s="114"/>
      <c r="L32" s="116" t="str">
        <f>IF(AND(Table_BudgetDetails[[#This Row],[Number of Internship units (IUs)]]&lt;&gt;"",Table_BudgetDetails[[#This Row],[Internship Length (months)]]&lt;&gt;"",Table_BudgetDetails[[#This Row],[Estimated Start Date]]&lt;&gt;""),EDATE(Table_BudgetDetails[[#This Row],[Estimated Start Date]],Table_BudgetDetails[[#This Row],[Internship Length (months)]]*Table_BudgetDetails[[#This Row],[Number of Internship units (IUs)]]),"")</f>
        <v/>
      </c>
      <c r="M32" s="77" t="str">
        <f>IFERROR(VLOOKUP(Table_BudgetDetails[[#This Row],[Internship Type]],Table_ProgramCategoryLookups[],3,0),"")</f>
        <v/>
      </c>
      <c r="N32" s="128"/>
      <c r="O32" s="77" t="str">
        <f>IF(Table_BudgetDetails[[#This Row],[Base Partner Contribution (per/IU)]]&lt;&gt;"",
SUM(Table_BudgetDetails[[#This Row],[Base Partner Contribution (per/IU)]:[Additional Partner Contribution (per/IU)]]),
"")</f>
        <v/>
      </c>
      <c r="P32" s="77" t="str">
        <f>IFERROR(VLOOKUP(Table_BudgetDetails[[#This Row],[Internship Type]],Table_ProgramCategoryLookups[[#All],[Internship Type]:[Comments]],2,0)+Table_BudgetDetails[[#This Row],[Additional Partner Contribution (per/IU)]],"")</f>
        <v/>
      </c>
      <c r="Q32" s="77" t="str">
        <f>IFERROR(VLOOKUP(Table_BudgetDetails[[#This Row],[Internship Type]],Table_ProgramCategoryLookups[],4,0),"")</f>
        <v/>
      </c>
      <c r="R32" s="81"/>
      <c r="S32" s="78" t="str">
        <f>IFERROR(
IF(Table_BudgetDetails[[#This Row],[Stipend Override]]&lt;&gt;"",Table_BudgetDetails[[#This Row],[Total Award (per/IU)]]-Table_BudgetDetails[[#This Row],[Stipend Override]],Table_BudgetDetails[[#This Row],[Total Award (per/IU)]]-Table_BudgetDetails[[#This Row],[Minimum Stipend (per/IU) ]]),
"")</f>
        <v/>
      </c>
      <c r="T32" s="77" t="str">
        <f>IFERROR(IF(Table_BudgetDetails[[#This Row],[Stipend Override]]&lt;&gt;"",Table_BudgetDetails[[#This Row],[Stipend Override]]*Table_BudgetDetails[[#This Row],[Number of Internship units (IUs)]],Table_BudgetDetails[[#This Row],[Minimum Stipend (per/IU) ]]*Table_BudgetDetails[[#This Row],[Number of Internship units (IUs)]]),"")</f>
        <v/>
      </c>
      <c r="U32" s="77" t="str">
        <f>IF(OR(Table_BudgetDetails[[#This Row],[Total Partner Contribution (per/IU)]]="",Table_BudgetDetails[[#This Row],[Number of Internship units (IUs)]]=""),
"",
Table_BudgetDetails[[#This Row],[Total Partner Contribution (per/IU)]]*Table_BudgetDetails[[#This Row],[Number of Internship units (IUs)]]
)</f>
        <v/>
      </c>
      <c r="V32" s="77" t="str">
        <f>IFERROR(
VLOOKUP(Table_BudgetDetails[[#This Row],[Internship Type]],Table_ProgramCategoryLookups[],5,0)*Table_BudgetDetails[[#This Row],[Number of Internship units (IUs)]]+Table_BudgetDetails[[#This Row],[Total Partner Contribution]],
"")</f>
        <v/>
      </c>
      <c r="W32" s="125"/>
      <c r="X32" s="54" t="str">
        <f>IFERROR(1/COUNTIF(Table_BudgetDetails[Intern Full Name],Table_BudgetDetails[[#This Row],[Intern Full Name]]),"")</f>
        <v/>
      </c>
      <c r="Y32" s="90" t="str">
        <f>IF(Table_BudgetDetails[[#This Row],[Intern Full Name]]="","Yes","No")</f>
        <v>Yes</v>
      </c>
    </row>
    <row r="33" spans="2:25" x14ac:dyDescent="0.35">
      <c r="B33" s="59"/>
      <c r="C33" s="75"/>
      <c r="D33" s="59"/>
      <c r="E33" s="59"/>
      <c r="F33" s="76" t="str">
        <f>IFERROR(VLOOKUP(Table_BudgetDetails[[#This Row],[Academic Supervisor 
(Account Holder)]],Table_AcademicSupervisors[[Academic Supervisor and Co-Supervisor Name(s)]:[Academic Institution Name]],2,0),"")</f>
        <v/>
      </c>
      <c r="G33" s="75"/>
      <c r="H33" s="60"/>
      <c r="I33" s="75"/>
      <c r="J33" s="60"/>
      <c r="K33" s="114"/>
      <c r="L33" s="116" t="str">
        <f>IF(AND(Table_BudgetDetails[[#This Row],[Number of Internship units (IUs)]]&lt;&gt;"",Table_BudgetDetails[[#This Row],[Internship Length (months)]]&lt;&gt;"",Table_BudgetDetails[[#This Row],[Estimated Start Date]]&lt;&gt;""),EDATE(Table_BudgetDetails[[#This Row],[Estimated Start Date]],Table_BudgetDetails[[#This Row],[Internship Length (months)]]*Table_BudgetDetails[[#This Row],[Number of Internship units (IUs)]]),"")</f>
        <v/>
      </c>
      <c r="M33" s="77" t="str">
        <f>IFERROR(VLOOKUP(Table_BudgetDetails[[#This Row],[Internship Type]],Table_ProgramCategoryLookups[],3,0),"")</f>
        <v/>
      </c>
      <c r="N33" s="128"/>
      <c r="O33" s="77" t="str">
        <f>IF(Table_BudgetDetails[[#This Row],[Base Partner Contribution (per/IU)]]&lt;&gt;"",
SUM(Table_BudgetDetails[[#This Row],[Base Partner Contribution (per/IU)]:[Additional Partner Contribution (per/IU)]]),
"")</f>
        <v/>
      </c>
      <c r="P33" s="77" t="str">
        <f>IFERROR(VLOOKUP(Table_BudgetDetails[[#This Row],[Internship Type]],Table_ProgramCategoryLookups[[#All],[Internship Type]:[Comments]],2,0)+Table_BudgetDetails[[#This Row],[Additional Partner Contribution (per/IU)]],"")</f>
        <v/>
      </c>
      <c r="Q33" s="77" t="str">
        <f>IFERROR(VLOOKUP(Table_BudgetDetails[[#This Row],[Internship Type]],Table_ProgramCategoryLookups[],4,0),"")</f>
        <v/>
      </c>
      <c r="R33" s="81"/>
      <c r="S33" s="78" t="str">
        <f>IFERROR(
IF(Table_BudgetDetails[[#This Row],[Stipend Override]]&lt;&gt;"",Table_BudgetDetails[[#This Row],[Total Award (per/IU)]]-Table_BudgetDetails[[#This Row],[Stipend Override]],Table_BudgetDetails[[#This Row],[Total Award (per/IU)]]-Table_BudgetDetails[[#This Row],[Minimum Stipend (per/IU) ]]),
"")</f>
        <v/>
      </c>
      <c r="T33" s="77" t="str">
        <f>IFERROR(IF(Table_BudgetDetails[[#This Row],[Stipend Override]]&lt;&gt;"",Table_BudgetDetails[[#This Row],[Stipend Override]]*Table_BudgetDetails[[#This Row],[Number of Internship units (IUs)]],Table_BudgetDetails[[#This Row],[Minimum Stipend (per/IU) ]]*Table_BudgetDetails[[#This Row],[Number of Internship units (IUs)]]),"")</f>
        <v/>
      </c>
      <c r="U33" s="77" t="str">
        <f>IF(OR(Table_BudgetDetails[[#This Row],[Total Partner Contribution (per/IU)]]="",Table_BudgetDetails[[#This Row],[Number of Internship units (IUs)]]=""),
"",
Table_BudgetDetails[[#This Row],[Total Partner Contribution (per/IU)]]*Table_BudgetDetails[[#This Row],[Number of Internship units (IUs)]]
)</f>
        <v/>
      </c>
      <c r="V33" s="77" t="str">
        <f>IFERROR(
VLOOKUP(Table_BudgetDetails[[#This Row],[Internship Type]],Table_ProgramCategoryLookups[],5,0)*Table_BudgetDetails[[#This Row],[Number of Internship units (IUs)]]+Table_BudgetDetails[[#This Row],[Total Partner Contribution]],
"")</f>
        <v/>
      </c>
      <c r="W33" s="125"/>
      <c r="X33" s="54" t="str">
        <f>IFERROR(1/COUNTIF(Table_BudgetDetails[Intern Full Name],Table_BudgetDetails[[#This Row],[Intern Full Name]]),"")</f>
        <v/>
      </c>
      <c r="Y33" s="90" t="str">
        <f>IF(Table_BudgetDetails[[#This Row],[Intern Full Name]]="","Yes","No")</f>
        <v>Yes</v>
      </c>
    </row>
    <row r="34" spans="2:25" x14ac:dyDescent="0.35">
      <c r="B34" s="59"/>
      <c r="C34" s="75"/>
      <c r="D34" s="59"/>
      <c r="E34" s="59"/>
      <c r="F34" s="76" t="str">
        <f>IFERROR(VLOOKUP(Table_BudgetDetails[[#This Row],[Academic Supervisor 
(Account Holder)]],Table_AcademicSupervisors[[Academic Supervisor and Co-Supervisor Name(s)]:[Academic Institution Name]],2,0),"")</f>
        <v/>
      </c>
      <c r="G34" s="75"/>
      <c r="H34" s="60"/>
      <c r="I34" s="75"/>
      <c r="J34" s="60"/>
      <c r="K34" s="114"/>
      <c r="L34" s="116" t="str">
        <f>IF(AND(Table_BudgetDetails[[#This Row],[Number of Internship units (IUs)]]&lt;&gt;"",Table_BudgetDetails[[#This Row],[Internship Length (months)]]&lt;&gt;"",Table_BudgetDetails[[#This Row],[Estimated Start Date]]&lt;&gt;""),EDATE(Table_BudgetDetails[[#This Row],[Estimated Start Date]],Table_BudgetDetails[[#This Row],[Internship Length (months)]]*Table_BudgetDetails[[#This Row],[Number of Internship units (IUs)]]),"")</f>
        <v/>
      </c>
      <c r="M34" s="77" t="str">
        <f>IFERROR(VLOOKUP(Table_BudgetDetails[[#This Row],[Internship Type]],Table_ProgramCategoryLookups[],3,0),"")</f>
        <v/>
      </c>
      <c r="N34" s="128"/>
      <c r="O34" s="77" t="str">
        <f>IF(Table_BudgetDetails[[#This Row],[Base Partner Contribution (per/IU)]]&lt;&gt;"",
SUM(Table_BudgetDetails[[#This Row],[Base Partner Contribution (per/IU)]:[Additional Partner Contribution (per/IU)]]),
"")</f>
        <v/>
      </c>
      <c r="P34" s="77" t="str">
        <f>IFERROR(VLOOKUP(Table_BudgetDetails[[#This Row],[Internship Type]],Table_ProgramCategoryLookups[[#All],[Internship Type]:[Comments]],2,0)+Table_BudgetDetails[[#This Row],[Additional Partner Contribution (per/IU)]],"")</f>
        <v/>
      </c>
      <c r="Q34" s="77" t="str">
        <f>IFERROR(VLOOKUP(Table_BudgetDetails[[#This Row],[Internship Type]],Table_ProgramCategoryLookups[],4,0),"")</f>
        <v/>
      </c>
      <c r="R34" s="81"/>
      <c r="S34" s="78" t="str">
        <f>IFERROR(
IF(Table_BudgetDetails[[#This Row],[Stipend Override]]&lt;&gt;"",Table_BudgetDetails[[#This Row],[Total Award (per/IU)]]-Table_BudgetDetails[[#This Row],[Stipend Override]],Table_BudgetDetails[[#This Row],[Total Award (per/IU)]]-Table_BudgetDetails[[#This Row],[Minimum Stipend (per/IU) ]]),
"")</f>
        <v/>
      </c>
      <c r="T34" s="77" t="str">
        <f>IFERROR(IF(Table_BudgetDetails[[#This Row],[Stipend Override]]&lt;&gt;"",Table_BudgetDetails[[#This Row],[Stipend Override]]*Table_BudgetDetails[[#This Row],[Number of Internship units (IUs)]],Table_BudgetDetails[[#This Row],[Minimum Stipend (per/IU) ]]*Table_BudgetDetails[[#This Row],[Number of Internship units (IUs)]]),"")</f>
        <v/>
      </c>
      <c r="U34" s="77" t="str">
        <f>IF(OR(Table_BudgetDetails[[#This Row],[Total Partner Contribution (per/IU)]]="",Table_BudgetDetails[[#This Row],[Number of Internship units (IUs)]]=""),
"",
Table_BudgetDetails[[#This Row],[Total Partner Contribution (per/IU)]]*Table_BudgetDetails[[#This Row],[Number of Internship units (IUs)]]
)</f>
        <v/>
      </c>
      <c r="V34" s="77" t="str">
        <f>IFERROR(
VLOOKUP(Table_BudgetDetails[[#This Row],[Internship Type]],Table_ProgramCategoryLookups[],5,0)*Table_BudgetDetails[[#This Row],[Number of Internship units (IUs)]]+Table_BudgetDetails[[#This Row],[Total Partner Contribution]],
"")</f>
        <v/>
      </c>
      <c r="W34" s="125"/>
      <c r="X34" s="54" t="str">
        <f>IFERROR(1/COUNTIF(Table_BudgetDetails[Intern Full Name],Table_BudgetDetails[[#This Row],[Intern Full Name]]),"")</f>
        <v/>
      </c>
      <c r="Y34" s="90" t="str">
        <f>IF(Table_BudgetDetails[[#This Row],[Intern Full Name]]="","Yes","No")</f>
        <v>Yes</v>
      </c>
    </row>
    <row r="35" spans="2:25" x14ac:dyDescent="0.35">
      <c r="B35" s="59"/>
      <c r="C35" s="75"/>
      <c r="D35" s="59"/>
      <c r="E35" s="59"/>
      <c r="F35" s="76" t="str">
        <f>IFERROR(VLOOKUP(Table_BudgetDetails[[#This Row],[Academic Supervisor 
(Account Holder)]],Table_AcademicSupervisors[[Academic Supervisor and Co-Supervisor Name(s)]:[Academic Institution Name]],2,0),"")</f>
        <v/>
      </c>
      <c r="G35" s="75"/>
      <c r="H35" s="60"/>
      <c r="I35" s="75"/>
      <c r="J35" s="60"/>
      <c r="K35" s="114"/>
      <c r="L35" s="116" t="str">
        <f>IF(AND(Table_BudgetDetails[[#This Row],[Number of Internship units (IUs)]]&lt;&gt;"",Table_BudgetDetails[[#This Row],[Internship Length (months)]]&lt;&gt;"",Table_BudgetDetails[[#This Row],[Estimated Start Date]]&lt;&gt;""),EDATE(Table_BudgetDetails[[#This Row],[Estimated Start Date]],Table_BudgetDetails[[#This Row],[Internship Length (months)]]*Table_BudgetDetails[[#This Row],[Number of Internship units (IUs)]]),"")</f>
        <v/>
      </c>
      <c r="M35" s="77" t="str">
        <f>IFERROR(VLOOKUP(Table_BudgetDetails[[#This Row],[Internship Type]],Table_ProgramCategoryLookups[],3,0),"")</f>
        <v/>
      </c>
      <c r="N35" s="128"/>
      <c r="O35" s="77" t="str">
        <f>IF(Table_BudgetDetails[[#This Row],[Base Partner Contribution (per/IU)]]&lt;&gt;"",
SUM(Table_BudgetDetails[[#This Row],[Base Partner Contribution (per/IU)]:[Additional Partner Contribution (per/IU)]]),
"")</f>
        <v/>
      </c>
      <c r="P35" s="77" t="str">
        <f>IFERROR(VLOOKUP(Table_BudgetDetails[[#This Row],[Internship Type]],Table_ProgramCategoryLookups[[#All],[Internship Type]:[Comments]],2,0)+Table_BudgetDetails[[#This Row],[Additional Partner Contribution (per/IU)]],"")</f>
        <v/>
      </c>
      <c r="Q35" s="77" t="str">
        <f>IFERROR(VLOOKUP(Table_BudgetDetails[[#This Row],[Internship Type]],Table_ProgramCategoryLookups[],4,0),"")</f>
        <v/>
      </c>
      <c r="R35" s="81"/>
      <c r="S35" s="78" t="str">
        <f>IFERROR(
IF(Table_BudgetDetails[[#This Row],[Stipend Override]]&lt;&gt;"",Table_BudgetDetails[[#This Row],[Total Award (per/IU)]]-Table_BudgetDetails[[#This Row],[Stipend Override]],Table_BudgetDetails[[#This Row],[Total Award (per/IU)]]-Table_BudgetDetails[[#This Row],[Minimum Stipend (per/IU) ]]),
"")</f>
        <v/>
      </c>
      <c r="T35" s="77" t="str">
        <f>IFERROR(IF(Table_BudgetDetails[[#This Row],[Stipend Override]]&lt;&gt;"",Table_BudgetDetails[[#This Row],[Stipend Override]]*Table_BudgetDetails[[#This Row],[Number of Internship units (IUs)]],Table_BudgetDetails[[#This Row],[Minimum Stipend (per/IU) ]]*Table_BudgetDetails[[#This Row],[Number of Internship units (IUs)]]),"")</f>
        <v/>
      </c>
      <c r="U35" s="77" t="str">
        <f>IF(OR(Table_BudgetDetails[[#This Row],[Total Partner Contribution (per/IU)]]="",Table_BudgetDetails[[#This Row],[Number of Internship units (IUs)]]=""),
"",
Table_BudgetDetails[[#This Row],[Total Partner Contribution (per/IU)]]*Table_BudgetDetails[[#This Row],[Number of Internship units (IUs)]]
)</f>
        <v/>
      </c>
      <c r="V35" s="77" t="str">
        <f>IFERROR(
VLOOKUP(Table_BudgetDetails[[#This Row],[Internship Type]],Table_ProgramCategoryLookups[],5,0)*Table_BudgetDetails[[#This Row],[Number of Internship units (IUs)]]+Table_BudgetDetails[[#This Row],[Total Partner Contribution]],
"")</f>
        <v/>
      </c>
      <c r="W35" s="125"/>
      <c r="X35" s="54" t="str">
        <f>IFERROR(1/COUNTIF(Table_BudgetDetails[Intern Full Name],Table_BudgetDetails[[#This Row],[Intern Full Name]]),"")</f>
        <v/>
      </c>
      <c r="Y35" s="90" t="str">
        <f>IF(Table_BudgetDetails[[#This Row],[Intern Full Name]]="","Yes","No")</f>
        <v>Yes</v>
      </c>
    </row>
    <row r="36" spans="2:25" x14ac:dyDescent="0.35">
      <c r="B36" s="59"/>
      <c r="C36" s="75"/>
      <c r="D36" s="59"/>
      <c r="E36" s="59"/>
      <c r="F36" s="76" t="str">
        <f>IFERROR(VLOOKUP(Table_BudgetDetails[[#This Row],[Academic Supervisor 
(Account Holder)]],Table_AcademicSupervisors[[Academic Supervisor and Co-Supervisor Name(s)]:[Academic Institution Name]],2,0),"")</f>
        <v/>
      </c>
      <c r="G36" s="75"/>
      <c r="H36" s="60"/>
      <c r="I36" s="75"/>
      <c r="J36" s="60"/>
      <c r="K36" s="114"/>
      <c r="L36" s="116" t="str">
        <f>IF(AND(Table_BudgetDetails[[#This Row],[Number of Internship units (IUs)]]&lt;&gt;"",Table_BudgetDetails[[#This Row],[Internship Length (months)]]&lt;&gt;"",Table_BudgetDetails[[#This Row],[Estimated Start Date]]&lt;&gt;""),EDATE(Table_BudgetDetails[[#This Row],[Estimated Start Date]],Table_BudgetDetails[[#This Row],[Internship Length (months)]]*Table_BudgetDetails[[#This Row],[Number of Internship units (IUs)]]),"")</f>
        <v/>
      </c>
      <c r="M36" s="77" t="str">
        <f>IFERROR(VLOOKUP(Table_BudgetDetails[[#This Row],[Internship Type]],Table_ProgramCategoryLookups[],3,0),"")</f>
        <v/>
      </c>
      <c r="N36" s="128"/>
      <c r="O36" s="77" t="str">
        <f>IF(Table_BudgetDetails[[#This Row],[Base Partner Contribution (per/IU)]]&lt;&gt;"",
SUM(Table_BudgetDetails[[#This Row],[Base Partner Contribution (per/IU)]:[Additional Partner Contribution (per/IU)]]),
"")</f>
        <v/>
      </c>
      <c r="P36" s="77" t="str">
        <f>IFERROR(VLOOKUP(Table_BudgetDetails[[#This Row],[Internship Type]],Table_ProgramCategoryLookups[[#All],[Internship Type]:[Comments]],2,0)+Table_BudgetDetails[[#This Row],[Additional Partner Contribution (per/IU)]],"")</f>
        <v/>
      </c>
      <c r="Q36" s="77" t="str">
        <f>IFERROR(VLOOKUP(Table_BudgetDetails[[#This Row],[Internship Type]],Table_ProgramCategoryLookups[],4,0),"")</f>
        <v/>
      </c>
      <c r="R36" s="81"/>
      <c r="S36" s="78" t="str">
        <f>IFERROR(
IF(Table_BudgetDetails[[#This Row],[Stipend Override]]&lt;&gt;"",Table_BudgetDetails[[#This Row],[Total Award (per/IU)]]-Table_BudgetDetails[[#This Row],[Stipend Override]],Table_BudgetDetails[[#This Row],[Total Award (per/IU)]]-Table_BudgetDetails[[#This Row],[Minimum Stipend (per/IU) ]]),
"")</f>
        <v/>
      </c>
      <c r="T36" s="77" t="str">
        <f>IFERROR(IF(Table_BudgetDetails[[#This Row],[Stipend Override]]&lt;&gt;"",Table_BudgetDetails[[#This Row],[Stipend Override]]*Table_BudgetDetails[[#This Row],[Number of Internship units (IUs)]],Table_BudgetDetails[[#This Row],[Minimum Stipend (per/IU) ]]*Table_BudgetDetails[[#This Row],[Number of Internship units (IUs)]]),"")</f>
        <v/>
      </c>
      <c r="U36" s="77" t="str">
        <f>IF(OR(Table_BudgetDetails[[#This Row],[Total Partner Contribution (per/IU)]]="",Table_BudgetDetails[[#This Row],[Number of Internship units (IUs)]]=""),
"",
Table_BudgetDetails[[#This Row],[Total Partner Contribution (per/IU)]]*Table_BudgetDetails[[#This Row],[Number of Internship units (IUs)]]
)</f>
        <v/>
      </c>
      <c r="V36" s="77" t="str">
        <f>IFERROR(
VLOOKUP(Table_BudgetDetails[[#This Row],[Internship Type]],Table_ProgramCategoryLookups[],5,0)*Table_BudgetDetails[[#This Row],[Number of Internship units (IUs)]]+Table_BudgetDetails[[#This Row],[Total Partner Contribution]],
"")</f>
        <v/>
      </c>
      <c r="W36" s="125"/>
      <c r="X36" s="54" t="str">
        <f>IFERROR(1/COUNTIF(Table_BudgetDetails[Intern Full Name],Table_BudgetDetails[[#This Row],[Intern Full Name]]),"")</f>
        <v/>
      </c>
      <c r="Y36" s="90" t="str">
        <f>IF(Table_BudgetDetails[[#This Row],[Intern Full Name]]="","Yes","No")</f>
        <v>Yes</v>
      </c>
    </row>
    <row r="37" spans="2:25" x14ac:dyDescent="0.35">
      <c r="B37" s="59"/>
      <c r="C37" s="75"/>
      <c r="D37" s="59"/>
      <c r="E37" s="59"/>
      <c r="F37" s="76" t="str">
        <f>IFERROR(VLOOKUP(Table_BudgetDetails[[#This Row],[Academic Supervisor 
(Account Holder)]],Table_AcademicSupervisors[[Academic Supervisor and Co-Supervisor Name(s)]:[Academic Institution Name]],2,0),"")</f>
        <v/>
      </c>
      <c r="G37" s="75"/>
      <c r="H37" s="60"/>
      <c r="I37" s="75"/>
      <c r="J37" s="60"/>
      <c r="K37" s="114"/>
      <c r="L37" s="116" t="str">
        <f>IF(AND(Table_BudgetDetails[[#This Row],[Number of Internship units (IUs)]]&lt;&gt;"",Table_BudgetDetails[[#This Row],[Internship Length (months)]]&lt;&gt;"",Table_BudgetDetails[[#This Row],[Estimated Start Date]]&lt;&gt;""),EDATE(Table_BudgetDetails[[#This Row],[Estimated Start Date]],Table_BudgetDetails[[#This Row],[Internship Length (months)]]*Table_BudgetDetails[[#This Row],[Number of Internship units (IUs)]]),"")</f>
        <v/>
      </c>
      <c r="M37" s="77" t="str">
        <f>IFERROR(VLOOKUP(Table_BudgetDetails[[#This Row],[Internship Type]],Table_ProgramCategoryLookups[],3,0),"")</f>
        <v/>
      </c>
      <c r="N37" s="128"/>
      <c r="O37" s="77" t="str">
        <f>IF(Table_BudgetDetails[[#This Row],[Base Partner Contribution (per/IU)]]&lt;&gt;"",
SUM(Table_BudgetDetails[[#This Row],[Base Partner Contribution (per/IU)]:[Additional Partner Contribution (per/IU)]]),
"")</f>
        <v/>
      </c>
      <c r="P37" s="77" t="str">
        <f>IFERROR(VLOOKUP(Table_BudgetDetails[[#This Row],[Internship Type]],Table_ProgramCategoryLookups[[#All],[Internship Type]:[Comments]],2,0)+Table_BudgetDetails[[#This Row],[Additional Partner Contribution (per/IU)]],"")</f>
        <v/>
      </c>
      <c r="Q37" s="77" t="str">
        <f>IFERROR(VLOOKUP(Table_BudgetDetails[[#This Row],[Internship Type]],Table_ProgramCategoryLookups[],4,0),"")</f>
        <v/>
      </c>
      <c r="R37" s="81"/>
      <c r="S37" s="78" t="str">
        <f>IFERROR(
IF(Table_BudgetDetails[[#This Row],[Stipend Override]]&lt;&gt;"",Table_BudgetDetails[[#This Row],[Total Award (per/IU)]]-Table_BudgetDetails[[#This Row],[Stipend Override]],Table_BudgetDetails[[#This Row],[Total Award (per/IU)]]-Table_BudgetDetails[[#This Row],[Minimum Stipend (per/IU) ]]),
"")</f>
        <v/>
      </c>
      <c r="T37" s="77" t="str">
        <f>IFERROR(IF(Table_BudgetDetails[[#This Row],[Stipend Override]]&lt;&gt;"",Table_BudgetDetails[[#This Row],[Stipend Override]]*Table_BudgetDetails[[#This Row],[Number of Internship units (IUs)]],Table_BudgetDetails[[#This Row],[Minimum Stipend (per/IU) ]]*Table_BudgetDetails[[#This Row],[Number of Internship units (IUs)]]),"")</f>
        <v/>
      </c>
      <c r="U37" s="77" t="str">
        <f>IF(OR(Table_BudgetDetails[[#This Row],[Total Partner Contribution (per/IU)]]="",Table_BudgetDetails[[#This Row],[Number of Internship units (IUs)]]=""),
"",
Table_BudgetDetails[[#This Row],[Total Partner Contribution (per/IU)]]*Table_BudgetDetails[[#This Row],[Number of Internship units (IUs)]]
)</f>
        <v/>
      </c>
      <c r="V37" s="77" t="str">
        <f>IFERROR(
VLOOKUP(Table_BudgetDetails[[#This Row],[Internship Type]],Table_ProgramCategoryLookups[],5,0)*Table_BudgetDetails[[#This Row],[Number of Internship units (IUs)]]+Table_BudgetDetails[[#This Row],[Total Partner Contribution]],
"")</f>
        <v/>
      </c>
      <c r="W37" s="125"/>
      <c r="X37" s="54" t="str">
        <f>IFERROR(1/COUNTIF(Table_BudgetDetails[Intern Full Name],Table_BudgetDetails[[#This Row],[Intern Full Name]]),"")</f>
        <v/>
      </c>
      <c r="Y37" s="90" t="str">
        <f>IF(Table_BudgetDetails[[#This Row],[Intern Full Name]]="","Yes","No")</f>
        <v>Yes</v>
      </c>
    </row>
    <row r="38" spans="2:25" x14ac:dyDescent="0.35">
      <c r="B38" s="59"/>
      <c r="C38" s="75"/>
      <c r="D38" s="59"/>
      <c r="E38" s="59"/>
      <c r="F38" s="76" t="str">
        <f>IFERROR(VLOOKUP(Table_BudgetDetails[[#This Row],[Academic Supervisor 
(Account Holder)]],Table_AcademicSupervisors[[Academic Supervisor and Co-Supervisor Name(s)]:[Academic Institution Name]],2,0),"")</f>
        <v/>
      </c>
      <c r="G38" s="75"/>
      <c r="H38" s="60"/>
      <c r="I38" s="75"/>
      <c r="J38" s="60"/>
      <c r="K38" s="114"/>
      <c r="L38" s="116" t="str">
        <f>IF(AND(Table_BudgetDetails[[#This Row],[Number of Internship units (IUs)]]&lt;&gt;"",Table_BudgetDetails[[#This Row],[Internship Length (months)]]&lt;&gt;"",Table_BudgetDetails[[#This Row],[Estimated Start Date]]&lt;&gt;""),EDATE(Table_BudgetDetails[[#This Row],[Estimated Start Date]],Table_BudgetDetails[[#This Row],[Internship Length (months)]]*Table_BudgetDetails[[#This Row],[Number of Internship units (IUs)]]),"")</f>
        <v/>
      </c>
      <c r="M38" s="77" t="str">
        <f>IFERROR(VLOOKUP(Table_BudgetDetails[[#This Row],[Internship Type]],Table_ProgramCategoryLookups[],3,0),"")</f>
        <v/>
      </c>
      <c r="N38" s="128"/>
      <c r="O38" s="77" t="str">
        <f>IF(Table_BudgetDetails[[#This Row],[Base Partner Contribution (per/IU)]]&lt;&gt;"",
SUM(Table_BudgetDetails[[#This Row],[Base Partner Contribution (per/IU)]:[Additional Partner Contribution (per/IU)]]),
"")</f>
        <v/>
      </c>
      <c r="P38" s="77" t="str">
        <f>IFERROR(VLOOKUP(Table_BudgetDetails[[#This Row],[Internship Type]],Table_ProgramCategoryLookups[[#All],[Internship Type]:[Comments]],2,0)+Table_BudgetDetails[[#This Row],[Additional Partner Contribution (per/IU)]],"")</f>
        <v/>
      </c>
      <c r="Q38" s="77" t="str">
        <f>IFERROR(VLOOKUP(Table_BudgetDetails[[#This Row],[Internship Type]],Table_ProgramCategoryLookups[],4,0),"")</f>
        <v/>
      </c>
      <c r="R38" s="81"/>
      <c r="S38" s="78" t="str">
        <f>IFERROR(
IF(Table_BudgetDetails[[#This Row],[Stipend Override]]&lt;&gt;"",Table_BudgetDetails[[#This Row],[Total Award (per/IU)]]-Table_BudgetDetails[[#This Row],[Stipend Override]],Table_BudgetDetails[[#This Row],[Total Award (per/IU)]]-Table_BudgetDetails[[#This Row],[Minimum Stipend (per/IU) ]]),
"")</f>
        <v/>
      </c>
      <c r="T38" s="77" t="str">
        <f>IFERROR(IF(Table_BudgetDetails[[#This Row],[Stipend Override]]&lt;&gt;"",Table_BudgetDetails[[#This Row],[Stipend Override]]*Table_BudgetDetails[[#This Row],[Number of Internship units (IUs)]],Table_BudgetDetails[[#This Row],[Minimum Stipend (per/IU) ]]*Table_BudgetDetails[[#This Row],[Number of Internship units (IUs)]]),"")</f>
        <v/>
      </c>
      <c r="U38" s="77" t="str">
        <f>IF(OR(Table_BudgetDetails[[#This Row],[Total Partner Contribution (per/IU)]]="",Table_BudgetDetails[[#This Row],[Number of Internship units (IUs)]]=""),
"",
Table_BudgetDetails[[#This Row],[Total Partner Contribution (per/IU)]]*Table_BudgetDetails[[#This Row],[Number of Internship units (IUs)]]
)</f>
        <v/>
      </c>
      <c r="V38" s="77" t="str">
        <f>IFERROR(
VLOOKUP(Table_BudgetDetails[[#This Row],[Internship Type]],Table_ProgramCategoryLookups[],5,0)*Table_BudgetDetails[[#This Row],[Number of Internship units (IUs)]]+Table_BudgetDetails[[#This Row],[Total Partner Contribution]],
"")</f>
        <v/>
      </c>
      <c r="W38" s="125"/>
      <c r="X38" s="54" t="str">
        <f>IFERROR(1/COUNTIF(Table_BudgetDetails[Intern Full Name],Table_BudgetDetails[[#This Row],[Intern Full Name]]),"")</f>
        <v/>
      </c>
      <c r="Y38" s="90" t="str">
        <f>IF(Table_BudgetDetails[[#This Row],[Intern Full Name]]="","Yes","No")</f>
        <v>Yes</v>
      </c>
    </row>
    <row r="39" spans="2:25" x14ac:dyDescent="0.35">
      <c r="B39" s="59"/>
      <c r="C39" s="75"/>
      <c r="D39" s="59"/>
      <c r="E39" s="59"/>
      <c r="F39" s="76" t="str">
        <f>IFERROR(VLOOKUP(Table_BudgetDetails[[#This Row],[Academic Supervisor 
(Account Holder)]],Table_AcademicSupervisors[[Academic Supervisor and Co-Supervisor Name(s)]:[Academic Institution Name]],2,0),"")</f>
        <v/>
      </c>
      <c r="G39" s="75"/>
      <c r="H39" s="60"/>
      <c r="I39" s="75"/>
      <c r="J39" s="60"/>
      <c r="K39" s="114"/>
      <c r="L39" s="116" t="str">
        <f>IF(AND(Table_BudgetDetails[[#This Row],[Number of Internship units (IUs)]]&lt;&gt;"",Table_BudgetDetails[[#This Row],[Internship Length (months)]]&lt;&gt;"",Table_BudgetDetails[[#This Row],[Estimated Start Date]]&lt;&gt;""),EDATE(Table_BudgetDetails[[#This Row],[Estimated Start Date]],Table_BudgetDetails[[#This Row],[Internship Length (months)]]*Table_BudgetDetails[[#This Row],[Number of Internship units (IUs)]]),"")</f>
        <v/>
      </c>
      <c r="M39" s="77" t="str">
        <f>IFERROR(VLOOKUP(Table_BudgetDetails[[#This Row],[Internship Type]],Table_ProgramCategoryLookups[],3,0),"")</f>
        <v/>
      </c>
      <c r="N39" s="128"/>
      <c r="O39" s="77" t="str">
        <f>IF(Table_BudgetDetails[[#This Row],[Base Partner Contribution (per/IU)]]&lt;&gt;"",
SUM(Table_BudgetDetails[[#This Row],[Base Partner Contribution (per/IU)]:[Additional Partner Contribution (per/IU)]]),
"")</f>
        <v/>
      </c>
      <c r="P39" s="77" t="str">
        <f>IFERROR(VLOOKUP(Table_BudgetDetails[[#This Row],[Internship Type]],Table_ProgramCategoryLookups[[#All],[Internship Type]:[Comments]],2,0)+Table_BudgetDetails[[#This Row],[Additional Partner Contribution (per/IU)]],"")</f>
        <v/>
      </c>
      <c r="Q39" s="77" t="str">
        <f>IFERROR(VLOOKUP(Table_BudgetDetails[[#This Row],[Internship Type]],Table_ProgramCategoryLookups[],4,0),"")</f>
        <v/>
      </c>
      <c r="R39" s="81"/>
      <c r="S39" s="78" t="str">
        <f>IFERROR(
IF(Table_BudgetDetails[[#This Row],[Stipend Override]]&lt;&gt;"",Table_BudgetDetails[[#This Row],[Total Award (per/IU)]]-Table_BudgetDetails[[#This Row],[Stipend Override]],Table_BudgetDetails[[#This Row],[Total Award (per/IU)]]-Table_BudgetDetails[[#This Row],[Minimum Stipend (per/IU) ]]),
"")</f>
        <v/>
      </c>
      <c r="T39" s="77" t="str">
        <f>IFERROR(IF(Table_BudgetDetails[[#This Row],[Stipend Override]]&lt;&gt;"",Table_BudgetDetails[[#This Row],[Stipend Override]]*Table_BudgetDetails[[#This Row],[Number of Internship units (IUs)]],Table_BudgetDetails[[#This Row],[Minimum Stipend (per/IU) ]]*Table_BudgetDetails[[#This Row],[Number of Internship units (IUs)]]),"")</f>
        <v/>
      </c>
      <c r="U39" s="77" t="str">
        <f>IF(OR(Table_BudgetDetails[[#This Row],[Total Partner Contribution (per/IU)]]="",Table_BudgetDetails[[#This Row],[Number of Internship units (IUs)]]=""),
"",
Table_BudgetDetails[[#This Row],[Total Partner Contribution (per/IU)]]*Table_BudgetDetails[[#This Row],[Number of Internship units (IUs)]]
)</f>
        <v/>
      </c>
      <c r="V39" s="77" t="str">
        <f>IFERROR(
VLOOKUP(Table_BudgetDetails[[#This Row],[Internship Type]],Table_ProgramCategoryLookups[],5,0)*Table_BudgetDetails[[#This Row],[Number of Internship units (IUs)]]+Table_BudgetDetails[[#This Row],[Total Partner Contribution]],
"")</f>
        <v/>
      </c>
      <c r="W39" s="125"/>
      <c r="X39" s="54" t="str">
        <f>IFERROR(1/COUNTIF(Table_BudgetDetails[Intern Full Name],Table_BudgetDetails[[#This Row],[Intern Full Name]]),"")</f>
        <v/>
      </c>
      <c r="Y39" s="90" t="str">
        <f>IF(Table_BudgetDetails[[#This Row],[Intern Full Name]]="","Yes","No")</f>
        <v>Yes</v>
      </c>
    </row>
    <row r="40" spans="2:25" x14ac:dyDescent="0.35">
      <c r="B40" s="59"/>
      <c r="C40" s="75"/>
      <c r="D40" s="59"/>
      <c r="E40" s="59"/>
      <c r="F40" s="76" t="str">
        <f>IFERROR(VLOOKUP(Table_BudgetDetails[[#This Row],[Academic Supervisor 
(Account Holder)]],Table_AcademicSupervisors[[Academic Supervisor and Co-Supervisor Name(s)]:[Academic Institution Name]],2,0),"")</f>
        <v/>
      </c>
      <c r="G40" s="75"/>
      <c r="H40" s="60"/>
      <c r="I40" s="75"/>
      <c r="J40" s="60"/>
      <c r="K40" s="114"/>
      <c r="L40" s="116" t="str">
        <f>IF(AND(Table_BudgetDetails[[#This Row],[Number of Internship units (IUs)]]&lt;&gt;"",Table_BudgetDetails[[#This Row],[Internship Length (months)]]&lt;&gt;"",Table_BudgetDetails[[#This Row],[Estimated Start Date]]&lt;&gt;""),EDATE(Table_BudgetDetails[[#This Row],[Estimated Start Date]],Table_BudgetDetails[[#This Row],[Internship Length (months)]]*Table_BudgetDetails[[#This Row],[Number of Internship units (IUs)]]),"")</f>
        <v/>
      </c>
      <c r="M40" s="77" t="str">
        <f>IFERROR(VLOOKUP(Table_BudgetDetails[[#This Row],[Internship Type]],Table_ProgramCategoryLookups[],3,0),"")</f>
        <v/>
      </c>
      <c r="N40" s="128"/>
      <c r="O40" s="77" t="str">
        <f>IF(Table_BudgetDetails[[#This Row],[Base Partner Contribution (per/IU)]]&lt;&gt;"",
SUM(Table_BudgetDetails[[#This Row],[Base Partner Contribution (per/IU)]:[Additional Partner Contribution (per/IU)]]),
"")</f>
        <v/>
      </c>
      <c r="P40" s="77" t="str">
        <f>IFERROR(VLOOKUP(Table_BudgetDetails[[#This Row],[Internship Type]],Table_ProgramCategoryLookups[[#All],[Internship Type]:[Comments]],2,0)+Table_BudgetDetails[[#This Row],[Additional Partner Contribution (per/IU)]],"")</f>
        <v/>
      </c>
      <c r="Q40" s="77" t="str">
        <f>IFERROR(VLOOKUP(Table_BudgetDetails[[#This Row],[Internship Type]],Table_ProgramCategoryLookups[],4,0),"")</f>
        <v/>
      </c>
      <c r="R40" s="81"/>
      <c r="S40" s="78" t="str">
        <f>IFERROR(
IF(Table_BudgetDetails[[#This Row],[Stipend Override]]&lt;&gt;"",Table_BudgetDetails[[#This Row],[Total Award (per/IU)]]-Table_BudgetDetails[[#This Row],[Stipend Override]],Table_BudgetDetails[[#This Row],[Total Award (per/IU)]]-Table_BudgetDetails[[#This Row],[Minimum Stipend (per/IU) ]]),
"")</f>
        <v/>
      </c>
      <c r="T40" s="77" t="str">
        <f>IFERROR(IF(Table_BudgetDetails[[#This Row],[Stipend Override]]&lt;&gt;"",Table_BudgetDetails[[#This Row],[Stipend Override]]*Table_BudgetDetails[[#This Row],[Number of Internship units (IUs)]],Table_BudgetDetails[[#This Row],[Minimum Stipend (per/IU) ]]*Table_BudgetDetails[[#This Row],[Number of Internship units (IUs)]]),"")</f>
        <v/>
      </c>
      <c r="U40" s="77" t="str">
        <f>IF(OR(Table_BudgetDetails[[#This Row],[Total Partner Contribution (per/IU)]]="",Table_BudgetDetails[[#This Row],[Number of Internship units (IUs)]]=""),
"",
Table_BudgetDetails[[#This Row],[Total Partner Contribution (per/IU)]]*Table_BudgetDetails[[#This Row],[Number of Internship units (IUs)]]
)</f>
        <v/>
      </c>
      <c r="V40" s="77" t="str">
        <f>IFERROR(
VLOOKUP(Table_BudgetDetails[[#This Row],[Internship Type]],Table_ProgramCategoryLookups[],5,0)*Table_BudgetDetails[[#This Row],[Number of Internship units (IUs)]]+Table_BudgetDetails[[#This Row],[Total Partner Contribution]],
"")</f>
        <v/>
      </c>
      <c r="W40" s="125"/>
      <c r="X40" s="54" t="str">
        <f>IFERROR(1/COUNTIF(Table_BudgetDetails[Intern Full Name],Table_BudgetDetails[[#This Row],[Intern Full Name]]),"")</f>
        <v/>
      </c>
      <c r="Y40" s="90" t="str">
        <f>IF(Table_BudgetDetails[[#This Row],[Intern Full Name]]="","Yes","No")</f>
        <v>Yes</v>
      </c>
    </row>
    <row r="41" spans="2:25" x14ac:dyDescent="0.35">
      <c r="B41" s="59"/>
      <c r="C41" s="75"/>
      <c r="D41" s="59"/>
      <c r="E41" s="59"/>
      <c r="F41" s="76" t="str">
        <f>IFERROR(VLOOKUP(Table_BudgetDetails[[#This Row],[Academic Supervisor 
(Account Holder)]],Table_AcademicSupervisors[[Academic Supervisor and Co-Supervisor Name(s)]:[Academic Institution Name]],2,0),"")</f>
        <v/>
      </c>
      <c r="G41" s="75"/>
      <c r="H41" s="60"/>
      <c r="I41" s="75"/>
      <c r="J41" s="60"/>
      <c r="K41" s="114"/>
      <c r="L41" s="116" t="str">
        <f>IF(AND(Table_BudgetDetails[[#This Row],[Number of Internship units (IUs)]]&lt;&gt;"",Table_BudgetDetails[[#This Row],[Internship Length (months)]]&lt;&gt;"",Table_BudgetDetails[[#This Row],[Estimated Start Date]]&lt;&gt;""),EDATE(Table_BudgetDetails[[#This Row],[Estimated Start Date]],Table_BudgetDetails[[#This Row],[Internship Length (months)]]*Table_BudgetDetails[[#This Row],[Number of Internship units (IUs)]]),"")</f>
        <v/>
      </c>
      <c r="M41" s="77" t="str">
        <f>IFERROR(VLOOKUP(Table_BudgetDetails[[#This Row],[Internship Type]],Table_ProgramCategoryLookups[],3,0),"")</f>
        <v/>
      </c>
      <c r="N41" s="128"/>
      <c r="O41" s="77" t="str">
        <f>IF(Table_BudgetDetails[[#This Row],[Base Partner Contribution (per/IU)]]&lt;&gt;"",
SUM(Table_BudgetDetails[[#This Row],[Base Partner Contribution (per/IU)]:[Additional Partner Contribution (per/IU)]]),
"")</f>
        <v/>
      </c>
      <c r="P41" s="77" t="str">
        <f>IFERROR(VLOOKUP(Table_BudgetDetails[[#This Row],[Internship Type]],Table_ProgramCategoryLookups[[#All],[Internship Type]:[Comments]],2,0)+Table_BudgetDetails[[#This Row],[Additional Partner Contribution (per/IU)]],"")</f>
        <v/>
      </c>
      <c r="Q41" s="77" t="str">
        <f>IFERROR(VLOOKUP(Table_BudgetDetails[[#This Row],[Internship Type]],Table_ProgramCategoryLookups[],4,0),"")</f>
        <v/>
      </c>
      <c r="R41" s="81"/>
      <c r="S41" s="78" t="str">
        <f>IFERROR(
IF(Table_BudgetDetails[[#This Row],[Stipend Override]]&lt;&gt;"",Table_BudgetDetails[[#This Row],[Total Award (per/IU)]]-Table_BudgetDetails[[#This Row],[Stipend Override]],Table_BudgetDetails[[#This Row],[Total Award (per/IU)]]-Table_BudgetDetails[[#This Row],[Minimum Stipend (per/IU) ]]),
"")</f>
        <v/>
      </c>
      <c r="T41" s="77" t="str">
        <f>IFERROR(IF(Table_BudgetDetails[[#This Row],[Stipend Override]]&lt;&gt;"",Table_BudgetDetails[[#This Row],[Stipend Override]]*Table_BudgetDetails[[#This Row],[Number of Internship units (IUs)]],Table_BudgetDetails[[#This Row],[Minimum Stipend (per/IU) ]]*Table_BudgetDetails[[#This Row],[Number of Internship units (IUs)]]),"")</f>
        <v/>
      </c>
      <c r="U41" s="77" t="str">
        <f>IF(OR(Table_BudgetDetails[[#This Row],[Total Partner Contribution (per/IU)]]="",Table_BudgetDetails[[#This Row],[Number of Internship units (IUs)]]=""),
"",
Table_BudgetDetails[[#This Row],[Total Partner Contribution (per/IU)]]*Table_BudgetDetails[[#This Row],[Number of Internship units (IUs)]]
)</f>
        <v/>
      </c>
      <c r="V41" s="77" t="str">
        <f>IFERROR(
VLOOKUP(Table_BudgetDetails[[#This Row],[Internship Type]],Table_ProgramCategoryLookups[],5,0)*Table_BudgetDetails[[#This Row],[Number of Internship units (IUs)]]+Table_BudgetDetails[[#This Row],[Total Partner Contribution]],
"")</f>
        <v/>
      </c>
      <c r="W41" s="125"/>
      <c r="X41" s="54" t="str">
        <f>IFERROR(1/COUNTIF(Table_BudgetDetails[Intern Full Name],Table_BudgetDetails[[#This Row],[Intern Full Name]]),"")</f>
        <v/>
      </c>
      <c r="Y41" s="90" t="str">
        <f>IF(Table_BudgetDetails[[#This Row],[Intern Full Name]]="","Yes","No")</f>
        <v>Yes</v>
      </c>
    </row>
    <row r="42" spans="2:25" x14ac:dyDescent="0.35">
      <c r="B42" s="59"/>
      <c r="C42" s="75"/>
      <c r="D42" s="59"/>
      <c r="E42" s="59"/>
      <c r="F42" s="76" t="str">
        <f>IFERROR(VLOOKUP(Table_BudgetDetails[[#This Row],[Academic Supervisor 
(Account Holder)]],Table_AcademicSupervisors[[Academic Supervisor and Co-Supervisor Name(s)]:[Academic Institution Name]],2,0),"")</f>
        <v/>
      </c>
      <c r="G42" s="75"/>
      <c r="H42" s="60"/>
      <c r="I42" s="75"/>
      <c r="J42" s="60"/>
      <c r="K42" s="114"/>
      <c r="L42" s="116" t="str">
        <f>IF(AND(Table_BudgetDetails[[#This Row],[Number of Internship units (IUs)]]&lt;&gt;"",Table_BudgetDetails[[#This Row],[Internship Length (months)]]&lt;&gt;"",Table_BudgetDetails[[#This Row],[Estimated Start Date]]&lt;&gt;""),EDATE(Table_BudgetDetails[[#This Row],[Estimated Start Date]],Table_BudgetDetails[[#This Row],[Internship Length (months)]]*Table_BudgetDetails[[#This Row],[Number of Internship units (IUs)]]),"")</f>
        <v/>
      </c>
      <c r="M42" s="77" t="str">
        <f>IFERROR(VLOOKUP(Table_BudgetDetails[[#This Row],[Internship Type]],Table_ProgramCategoryLookups[],3,0),"")</f>
        <v/>
      </c>
      <c r="N42" s="128"/>
      <c r="O42" s="77" t="str">
        <f>IF(Table_BudgetDetails[[#This Row],[Base Partner Contribution (per/IU)]]&lt;&gt;"",
SUM(Table_BudgetDetails[[#This Row],[Base Partner Contribution (per/IU)]:[Additional Partner Contribution (per/IU)]]),
"")</f>
        <v/>
      </c>
      <c r="P42" s="77" t="str">
        <f>IFERROR(VLOOKUP(Table_BudgetDetails[[#This Row],[Internship Type]],Table_ProgramCategoryLookups[[#All],[Internship Type]:[Comments]],2,0)+Table_BudgetDetails[[#This Row],[Additional Partner Contribution (per/IU)]],"")</f>
        <v/>
      </c>
      <c r="Q42" s="77" t="str">
        <f>IFERROR(VLOOKUP(Table_BudgetDetails[[#This Row],[Internship Type]],Table_ProgramCategoryLookups[],4,0),"")</f>
        <v/>
      </c>
      <c r="R42" s="81"/>
      <c r="S42" s="78" t="str">
        <f>IFERROR(
IF(Table_BudgetDetails[[#This Row],[Stipend Override]]&lt;&gt;"",Table_BudgetDetails[[#This Row],[Total Award (per/IU)]]-Table_BudgetDetails[[#This Row],[Stipend Override]],Table_BudgetDetails[[#This Row],[Total Award (per/IU)]]-Table_BudgetDetails[[#This Row],[Minimum Stipend (per/IU) ]]),
"")</f>
        <v/>
      </c>
      <c r="T42" s="77" t="str">
        <f>IFERROR(IF(Table_BudgetDetails[[#This Row],[Stipend Override]]&lt;&gt;"",Table_BudgetDetails[[#This Row],[Stipend Override]]*Table_BudgetDetails[[#This Row],[Number of Internship units (IUs)]],Table_BudgetDetails[[#This Row],[Minimum Stipend (per/IU) ]]*Table_BudgetDetails[[#This Row],[Number of Internship units (IUs)]]),"")</f>
        <v/>
      </c>
      <c r="U42" s="77" t="str">
        <f>IF(OR(Table_BudgetDetails[[#This Row],[Total Partner Contribution (per/IU)]]="",Table_BudgetDetails[[#This Row],[Number of Internship units (IUs)]]=""),
"",
Table_BudgetDetails[[#This Row],[Total Partner Contribution (per/IU)]]*Table_BudgetDetails[[#This Row],[Number of Internship units (IUs)]]
)</f>
        <v/>
      </c>
      <c r="V42" s="77" t="str">
        <f>IFERROR(
VLOOKUP(Table_BudgetDetails[[#This Row],[Internship Type]],Table_ProgramCategoryLookups[],5,0)*Table_BudgetDetails[[#This Row],[Number of Internship units (IUs)]]+Table_BudgetDetails[[#This Row],[Total Partner Contribution]],
"")</f>
        <v/>
      </c>
      <c r="W42" s="125"/>
      <c r="X42" s="54" t="str">
        <f>IFERROR(1/COUNTIF(Table_BudgetDetails[Intern Full Name],Table_BudgetDetails[[#This Row],[Intern Full Name]]),"")</f>
        <v/>
      </c>
      <c r="Y42" s="90" t="str">
        <f>IF(Table_BudgetDetails[[#This Row],[Intern Full Name]]="","Yes","No")</f>
        <v>Yes</v>
      </c>
    </row>
    <row r="43" spans="2:25" x14ac:dyDescent="0.35">
      <c r="B43" s="59"/>
      <c r="C43" s="75"/>
      <c r="D43" s="59"/>
      <c r="E43" s="59"/>
      <c r="F43" s="76" t="str">
        <f>IFERROR(VLOOKUP(Table_BudgetDetails[[#This Row],[Academic Supervisor 
(Account Holder)]],Table_AcademicSupervisors[[Academic Supervisor and Co-Supervisor Name(s)]:[Academic Institution Name]],2,0),"")</f>
        <v/>
      </c>
      <c r="G43" s="75"/>
      <c r="H43" s="60"/>
      <c r="I43" s="75"/>
      <c r="J43" s="60"/>
      <c r="K43" s="114"/>
      <c r="L43" s="116" t="str">
        <f>IF(AND(Table_BudgetDetails[[#This Row],[Number of Internship units (IUs)]]&lt;&gt;"",Table_BudgetDetails[[#This Row],[Internship Length (months)]]&lt;&gt;"",Table_BudgetDetails[[#This Row],[Estimated Start Date]]&lt;&gt;""),EDATE(Table_BudgetDetails[[#This Row],[Estimated Start Date]],Table_BudgetDetails[[#This Row],[Internship Length (months)]]*Table_BudgetDetails[[#This Row],[Number of Internship units (IUs)]]),"")</f>
        <v/>
      </c>
      <c r="M43" s="77" t="str">
        <f>IFERROR(VLOOKUP(Table_BudgetDetails[[#This Row],[Internship Type]],Table_ProgramCategoryLookups[],3,0),"")</f>
        <v/>
      </c>
      <c r="N43" s="128"/>
      <c r="O43" s="77" t="str">
        <f>IF(Table_BudgetDetails[[#This Row],[Base Partner Contribution (per/IU)]]&lt;&gt;"",
SUM(Table_BudgetDetails[[#This Row],[Base Partner Contribution (per/IU)]:[Additional Partner Contribution (per/IU)]]),
"")</f>
        <v/>
      </c>
      <c r="P43" s="77" t="str">
        <f>IFERROR(VLOOKUP(Table_BudgetDetails[[#This Row],[Internship Type]],Table_ProgramCategoryLookups[[#All],[Internship Type]:[Comments]],2,0)+Table_BudgetDetails[[#This Row],[Additional Partner Contribution (per/IU)]],"")</f>
        <v/>
      </c>
      <c r="Q43" s="77" t="str">
        <f>IFERROR(VLOOKUP(Table_BudgetDetails[[#This Row],[Internship Type]],Table_ProgramCategoryLookups[],4,0),"")</f>
        <v/>
      </c>
      <c r="R43" s="81"/>
      <c r="S43" s="78" t="str">
        <f>IFERROR(
IF(Table_BudgetDetails[[#This Row],[Stipend Override]]&lt;&gt;"",Table_BudgetDetails[[#This Row],[Total Award (per/IU)]]-Table_BudgetDetails[[#This Row],[Stipend Override]],Table_BudgetDetails[[#This Row],[Total Award (per/IU)]]-Table_BudgetDetails[[#This Row],[Minimum Stipend (per/IU) ]]),
"")</f>
        <v/>
      </c>
      <c r="T43" s="77" t="str">
        <f>IFERROR(IF(Table_BudgetDetails[[#This Row],[Stipend Override]]&lt;&gt;"",Table_BudgetDetails[[#This Row],[Stipend Override]]*Table_BudgetDetails[[#This Row],[Number of Internship units (IUs)]],Table_BudgetDetails[[#This Row],[Minimum Stipend (per/IU) ]]*Table_BudgetDetails[[#This Row],[Number of Internship units (IUs)]]),"")</f>
        <v/>
      </c>
      <c r="U43" s="77" t="str">
        <f>IF(OR(Table_BudgetDetails[[#This Row],[Total Partner Contribution (per/IU)]]="",Table_BudgetDetails[[#This Row],[Number of Internship units (IUs)]]=""),
"",
Table_BudgetDetails[[#This Row],[Total Partner Contribution (per/IU)]]*Table_BudgetDetails[[#This Row],[Number of Internship units (IUs)]]
)</f>
        <v/>
      </c>
      <c r="V43" s="77" t="str">
        <f>IFERROR(
VLOOKUP(Table_BudgetDetails[[#This Row],[Internship Type]],Table_ProgramCategoryLookups[],5,0)*Table_BudgetDetails[[#This Row],[Number of Internship units (IUs)]]+Table_BudgetDetails[[#This Row],[Total Partner Contribution]],
"")</f>
        <v/>
      </c>
      <c r="W43" s="125"/>
      <c r="X43" s="54" t="str">
        <f>IFERROR(1/COUNTIF(Table_BudgetDetails[Intern Full Name],Table_BudgetDetails[[#This Row],[Intern Full Name]]),"")</f>
        <v/>
      </c>
      <c r="Y43" s="90" t="str">
        <f>IF(Table_BudgetDetails[[#This Row],[Intern Full Name]]="","Yes","No")</f>
        <v>Yes</v>
      </c>
    </row>
    <row r="44" spans="2:25" x14ac:dyDescent="0.35">
      <c r="B44" s="59"/>
      <c r="C44" s="75"/>
      <c r="D44" s="59"/>
      <c r="E44" s="59"/>
      <c r="F44" s="76" t="str">
        <f>IFERROR(VLOOKUP(Table_BudgetDetails[[#This Row],[Academic Supervisor 
(Account Holder)]],Table_AcademicSupervisors[[Academic Supervisor and Co-Supervisor Name(s)]:[Academic Institution Name]],2,0),"")</f>
        <v/>
      </c>
      <c r="G44" s="75"/>
      <c r="H44" s="60"/>
      <c r="I44" s="75"/>
      <c r="J44" s="60"/>
      <c r="K44" s="114"/>
      <c r="L44" s="116" t="str">
        <f>IF(AND(Table_BudgetDetails[[#This Row],[Number of Internship units (IUs)]]&lt;&gt;"",Table_BudgetDetails[[#This Row],[Internship Length (months)]]&lt;&gt;"",Table_BudgetDetails[[#This Row],[Estimated Start Date]]&lt;&gt;""),EDATE(Table_BudgetDetails[[#This Row],[Estimated Start Date]],Table_BudgetDetails[[#This Row],[Internship Length (months)]]*Table_BudgetDetails[[#This Row],[Number of Internship units (IUs)]]),"")</f>
        <v/>
      </c>
      <c r="M44" s="77" t="str">
        <f>IFERROR(VLOOKUP(Table_BudgetDetails[[#This Row],[Internship Type]],Table_ProgramCategoryLookups[],3,0),"")</f>
        <v/>
      </c>
      <c r="N44" s="128"/>
      <c r="O44" s="77" t="str">
        <f>IF(Table_BudgetDetails[[#This Row],[Base Partner Contribution (per/IU)]]&lt;&gt;"",
SUM(Table_BudgetDetails[[#This Row],[Base Partner Contribution (per/IU)]:[Additional Partner Contribution (per/IU)]]),
"")</f>
        <v/>
      </c>
      <c r="P44" s="77" t="str">
        <f>IFERROR(VLOOKUP(Table_BudgetDetails[[#This Row],[Internship Type]],Table_ProgramCategoryLookups[[#All],[Internship Type]:[Comments]],2,0)+Table_BudgetDetails[[#This Row],[Additional Partner Contribution (per/IU)]],"")</f>
        <v/>
      </c>
      <c r="Q44" s="77" t="str">
        <f>IFERROR(VLOOKUP(Table_BudgetDetails[[#This Row],[Internship Type]],Table_ProgramCategoryLookups[],4,0),"")</f>
        <v/>
      </c>
      <c r="R44" s="81"/>
      <c r="S44" s="78" t="str">
        <f>IFERROR(
IF(Table_BudgetDetails[[#This Row],[Stipend Override]]&lt;&gt;"",Table_BudgetDetails[[#This Row],[Total Award (per/IU)]]-Table_BudgetDetails[[#This Row],[Stipend Override]],Table_BudgetDetails[[#This Row],[Total Award (per/IU)]]-Table_BudgetDetails[[#This Row],[Minimum Stipend (per/IU) ]]),
"")</f>
        <v/>
      </c>
      <c r="T44" s="77" t="str">
        <f>IFERROR(IF(Table_BudgetDetails[[#This Row],[Stipend Override]]&lt;&gt;"",Table_BudgetDetails[[#This Row],[Stipend Override]]*Table_BudgetDetails[[#This Row],[Number of Internship units (IUs)]],Table_BudgetDetails[[#This Row],[Minimum Stipend (per/IU) ]]*Table_BudgetDetails[[#This Row],[Number of Internship units (IUs)]]),"")</f>
        <v/>
      </c>
      <c r="U44" s="77" t="str">
        <f>IF(OR(Table_BudgetDetails[[#This Row],[Total Partner Contribution (per/IU)]]="",Table_BudgetDetails[[#This Row],[Number of Internship units (IUs)]]=""),
"",
Table_BudgetDetails[[#This Row],[Total Partner Contribution (per/IU)]]*Table_BudgetDetails[[#This Row],[Number of Internship units (IUs)]]
)</f>
        <v/>
      </c>
      <c r="V44" s="77" t="str">
        <f>IFERROR(
VLOOKUP(Table_BudgetDetails[[#This Row],[Internship Type]],Table_ProgramCategoryLookups[],5,0)*Table_BudgetDetails[[#This Row],[Number of Internship units (IUs)]]+Table_BudgetDetails[[#This Row],[Total Partner Contribution]],
"")</f>
        <v/>
      </c>
      <c r="W44" s="125"/>
      <c r="X44" s="54" t="str">
        <f>IFERROR(1/COUNTIF(Table_BudgetDetails[Intern Full Name],Table_BudgetDetails[[#This Row],[Intern Full Name]]),"")</f>
        <v/>
      </c>
      <c r="Y44" s="90" t="str">
        <f>IF(Table_BudgetDetails[[#This Row],[Intern Full Name]]="","Yes","No")</f>
        <v>Yes</v>
      </c>
    </row>
    <row r="45" spans="2:25" x14ac:dyDescent="0.35">
      <c r="B45" s="59"/>
      <c r="C45" s="75"/>
      <c r="D45" s="59"/>
      <c r="E45" s="59"/>
      <c r="F45" s="76" t="str">
        <f>IFERROR(VLOOKUP(Table_BudgetDetails[[#This Row],[Academic Supervisor 
(Account Holder)]],Table_AcademicSupervisors[[Academic Supervisor and Co-Supervisor Name(s)]:[Academic Institution Name]],2,0),"")</f>
        <v/>
      </c>
      <c r="G45" s="75"/>
      <c r="H45" s="60"/>
      <c r="I45" s="75"/>
      <c r="J45" s="60"/>
      <c r="K45" s="114"/>
      <c r="L45" s="116" t="str">
        <f>IF(AND(Table_BudgetDetails[[#This Row],[Number of Internship units (IUs)]]&lt;&gt;"",Table_BudgetDetails[[#This Row],[Internship Length (months)]]&lt;&gt;"",Table_BudgetDetails[[#This Row],[Estimated Start Date]]&lt;&gt;""),EDATE(Table_BudgetDetails[[#This Row],[Estimated Start Date]],Table_BudgetDetails[[#This Row],[Internship Length (months)]]*Table_BudgetDetails[[#This Row],[Number of Internship units (IUs)]]),"")</f>
        <v/>
      </c>
      <c r="M45" s="77" t="str">
        <f>IFERROR(VLOOKUP(Table_BudgetDetails[[#This Row],[Internship Type]],Table_ProgramCategoryLookups[],3,0),"")</f>
        <v/>
      </c>
      <c r="N45" s="128"/>
      <c r="O45" s="77" t="str">
        <f>IF(Table_BudgetDetails[[#This Row],[Base Partner Contribution (per/IU)]]&lt;&gt;"",
SUM(Table_BudgetDetails[[#This Row],[Base Partner Contribution (per/IU)]:[Additional Partner Contribution (per/IU)]]),
"")</f>
        <v/>
      </c>
      <c r="P45" s="77" t="str">
        <f>IFERROR(VLOOKUP(Table_BudgetDetails[[#This Row],[Internship Type]],Table_ProgramCategoryLookups[[#All],[Internship Type]:[Comments]],2,0)+Table_BudgetDetails[[#This Row],[Additional Partner Contribution (per/IU)]],"")</f>
        <v/>
      </c>
      <c r="Q45" s="77" t="str">
        <f>IFERROR(VLOOKUP(Table_BudgetDetails[[#This Row],[Internship Type]],Table_ProgramCategoryLookups[],4,0),"")</f>
        <v/>
      </c>
      <c r="R45" s="81"/>
      <c r="S45" s="78" t="str">
        <f>IFERROR(
IF(Table_BudgetDetails[[#This Row],[Stipend Override]]&lt;&gt;"",Table_BudgetDetails[[#This Row],[Total Award (per/IU)]]-Table_BudgetDetails[[#This Row],[Stipend Override]],Table_BudgetDetails[[#This Row],[Total Award (per/IU)]]-Table_BudgetDetails[[#This Row],[Minimum Stipend (per/IU) ]]),
"")</f>
        <v/>
      </c>
      <c r="T45" s="77" t="str">
        <f>IFERROR(IF(Table_BudgetDetails[[#This Row],[Stipend Override]]&lt;&gt;"",Table_BudgetDetails[[#This Row],[Stipend Override]]*Table_BudgetDetails[[#This Row],[Number of Internship units (IUs)]],Table_BudgetDetails[[#This Row],[Minimum Stipend (per/IU) ]]*Table_BudgetDetails[[#This Row],[Number of Internship units (IUs)]]),"")</f>
        <v/>
      </c>
      <c r="U45" s="77" t="str">
        <f>IF(OR(Table_BudgetDetails[[#This Row],[Total Partner Contribution (per/IU)]]="",Table_BudgetDetails[[#This Row],[Number of Internship units (IUs)]]=""),
"",
Table_BudgetDetails[[#This Row],[Total Partner Contribution (per/IU)]]*Table_BudgetDetails[[#This Row],[Number of Internship units (IUs)]]
)</f>
        <v/>
      </c>
      <c r="V45" s="77" t="str">
        <f>IFERROR(
VLOOKUP(Table_BudgetDetails[[#This Row],[Internship Type]],Table_ProgramCategoryLookups[],5,0)*Table_BudgetDetails[[#This Row],[Number of Internship units (IUs)]]+Table_BudgetDetails[[#This Row],[Total Partner Contribution]],
"")</f>
        <v/>
      </c>
      <c r="W45" s="125"/>
      <c r="X45" s="54" t="str">
        <f>IFERROR(1/COUNTIF(Table_BudgetDetails[Intern Full Name],Table_BudgetDetails[[#This Row],[Intern Full Name]]),"")</f>
        <v/>
      </c>
      <c r="Y45" s="90" t="str">
        <f>IF(Table_BudgetDetails[[#This Row],[Intern Full Name]]="","Yes","No")</f>
        <v>Yes</v>
      </c>
    </row>
    <row r="46" spans="2:25" x14ac:dyDescent="0.35">
      <c r="B46" s="59"/>
      <c r="C46" s="75"/>
      <c r="D46" s="59"/>
      <c r="E46" s="59"/>
      <c r="F46" s="76" t="str">
        <f>IFERROR(VLOOKUP(Table_BudgetDetails[[#This Row],[Academic Supervisor 
(Account Holder)]],Table_AcademicSupervisors[[Academic Supervisor and Co-Supervisor Name(s)]:[Academic Institution Name]],2,0),"")</f>
        <v/>
      </c>
      <c r="G46" s="75"/>
      <c r="H46" s="60"/>
      <c r="I46" s="75"/>
      <c r="J46" s="60"/>
      <c r="K46" s="114"/>
      <c r="L46" s="116" t="str">
        <f>IF(AND(Table_BudgetDetails[[#This Row],[Number of Internship units (IUs)]]&lt;&gt;"",Table_BudgetDetails[[#This Row],[Internship Length (months)]]&lt;&gt;"",Table_BudgetDetails[[#This Row],[Estimated Start Date]]&lt;&gt;""),EDATE(Table_BudgetDetails[[#This Row],[Estimated Start Date]],Table_BudgetDetails[[#This Row],[Internship Length (months)]]*Table_BudgetDetails[[#This Row],[Number of Internship units (IUs)]]),"")</f>
        <v/>
      </c>
      <c r="M46" s="77" t="str">
        <f>IFERROR(VLOOKUP(Table_BudgetDetails[[#This Row],[Internship Type]],Table_ProgramCategoryLookups[],3,0),"")</f>
        <v/>
      </c>
      <c r="N46" s="128"/>
      <c r="O46" s="77" t="str">
        <f>IF(Table_BudgetDetails[[#This Row],[Base Partner Contribution (per/IU)]]&lt;&gt;"",
SUM(Table_BudgetDetails[[#This Row],[Base Partner Contribution (per/IU)]:[Additional Partner Contribution (per/IU)]]),
"")</f>
        <v/>
      </c>
      <c r="P46" s="77" t="str">
        <f>IFERROR(VLOOKUP(Table_BudgetDetails[[#This Row],[Internship Type]],Table_ProgramCategoryLookups[[#All],[Internship Type]:[Comments]],2,0)+Table_BudgetDetails[[#This Row],[Additional Partner Contribution (per/IU)]],"")</f>
        <v/>
      </c>
      <c r="Q46" s="77" t="str">
        <f>IFERROR(VLOOKUP(Table_BudgetDetails[[#This Row],[Internship Type]],Table_ProgramCategoryLookups[],4,0),"")</f>
        <v/>
      </c>
      <c r="R46" s="81"/>
      <c r="S46" s="78" t="str">
        <f>IFERROR(
IF(Table_BudgetDetails[[#This Row],[Stipend Override]]&lt;&gt;"",Table_BudgetDetails[[#This Row],[Total Award (per/IU)]]-Table_BudgetDetails[[#This Row],[Stipend Override]],Table_BudgetDetails[[#This Row],[Total Award (per/IU)]]-Table_BudgetDetails[[#This Row],[Minimum Stipend (per/IU) ]]),
"")</f>
        <v/>
      </c>
      <c r="T46" s="77" t="str">
        <f>IFERROR(IF(Table_BudgetDetails[[#This Row],[Stipend Override]]&lt;&gt;"",Table_BudgetDetails[[#This Row],[Stipend Override]]*Table_BudgetDetails[[#This Row],[Number of Internship units (IUs)]],Table_BudgetDetails[[#This Row],[Minimum Stipend (per/IU) ]]*Table_BudgetDetails[[#This Row],[Number of Internship units (IUs)]]),"")</f>
        <v/>
      </c>
      <c r="U46" s="77" t="str">
        <f>IF(OR(Table_BudgetDetails[[#This Row],[Total Partner Contribution (per/IU)]]="",Table_BudgetDetails[[#This Row],[Number of Internship units (IUs)]]=""),
"",
Table_BudgetDetails[[#This Row],[Total Partner Contribution (per/IU)]]*Table_BudgetDetails[[#This Row],[Number of Internship units (IUs)]]
)</f>
        <v/>
      </c>
      <c r="V46" s="77" t="str">
        <f>IFERROR(
VLOOKUP(Table_BudgetDetails[[#This Row],[Internship Type]],Table_ProgramCategoryLookups[],5,0)*Table_BudgetDetails[[#This Row],[Number of Internship units (IUs)]]+Table_BudgetDetails[[#This Row],[Total Partner Contribution]],
"")</f>
        <v/>
      </c>
      <c r="W46" s="125"/>
      <c r="X46" s="54" t="str">
        <f>IFERROR(1/COUNTIF(Table_BudgetDetails[Intern Full Name],Table_BudgetDetails[[#This Row],[Intern Full Name]]),"")</f>
        <v/>
      </c>
      <c r="Y46" s="90" t="str">
        <f>IF(Table_BudgetDetails[[#This Row],[Intern Full Name]]="","Yes","No")</f>
        <v>Yes</v>
      </c>
    </row>
    <row r="47" spans="2:25" x14ac:dyDescent="0.35">
      <c r="B47" s="59"/>
      <c r="C47" s="75"/>
      <c r="D47" s="59"/>
      <c r="E47" s="59"/>
      <c r="F47" s="76" t="str">
        <f>IFERROR(VLOOKUP(Table_BudgetDetails[[#This Row],[Academic Supervisor 
(Account Holder)]],Table_AcademicSupervisors[[Academic Supervisor and Co-Supervisor Name(s)]:[Academic Institution Name]],2,0),"")</f>
        <v/>
      </c>
      <c r="G47" s="75"/>
      <c r="H47" s="60"/>
      <c r="I47" s="75"/>
      <c r="J47" s="60"/>
      <c r="K47" s="114"/>
      <c r="L47" s="116" t="str">
        <f>IF(AND(Table_BudgetDetails[[#This Row],[Number of Internship units (IUs)]]&lt;&gt;"",Table_BudgetDetails[[#This Row],[Internship Length (months)]]&lt;&gt;"",Table_BudgetDetails[[#This Row],[Estimated Start Date]]&lt;&gt;""),EDATE(Table_BudgetDetails[[#This Row],[Estimated Start Date]],Table_BudgetDetails[[#This Row],[Internship Length (months)]]*Table_BudgetDetails[[#This Row],[Number of Internship units (IUs)]]),"")</f>
        <v/>
      </c>
      <c r="M47" s="77" t="str">
        <f>IFERROR(VLOOKUP(Table_BudgetDetails[[#This Row],[Internship Type]],Table_ProgramCategoryLookups[],3,0),"")</f>
        <v/>
      </c>
      <c r="N47" s="128"/>
      <c r="O47" s="77" t="str">
        <f>IF(Table_BudgetDetails[[#This Row],[Base Partner Contribution (per/IU)]]&lt;&gt;"",
SUM(Table_BudgetDetails[[#This Row],[Base Partner Contribution (per/IU)]:[Additional Partner Contribution (per/IU)]]),
"")</f>
        <v/>
      </c>
      <c r="P47" s="77" t="str">
        <f>IFERROR(VLOOKUP(Table_BudgetDetails[[#This Row],[Internship Type]],Table_ProgramCategoryLookups[[#All],[Internship Type]:[Comments]],2,0)+Table_BudgetDetails[[#This Row],[Additional Partner Contribution (per/IU)]],"")</f>
        <v/>
      </c>
      <c r="Q47" s="77" t="str">
        <f>IFERROR(VLOOKUP(Table_BudgetDetails[[#This Row],[Internship Type]],Table_ProgramCategoryLookups[],4,0),"")</f>
        <v/>
      </c>
      <c r="R47" s="81"/>
      <c r="S47" s="78" t="str">
        <f>IFERROR(
IF(Table_BudgetDetails[[#This Row],[Stipend Override]]&lt;&gt;"",Table_BudgetDetails[[#This Row],[Total Award (per/IU)]]-Table_BudgetDetails[[#This Row],[Stipend Override]],Table_BudgetDetails[[#This Row],[Total Award (per/IU)]]-Table_BudgetDetails[[#This Row],[Minimum Stipend (per/IU) ]]),
"")</f>
        <v/>
      </c>
      <c r="T47" s="77" t="str">
        <f>IFERROR(IF(Table_BudgetDetails[[#This Row],[Stipend Override]]&lt;&gt;"",Table_BudgetDetails[[#This Row],[Stipend Override]]*Table_BudgetDetails[[#This Row],[Number of Internship units (IUs)]],Table_BudgetDetails[[#This Row],[Minimum Stipend (per/IU) ]]*Table_BudgetDetails[[#This Row],[Number of Internship units (IUs)]]),"")</f>
        <v/>
      </c>
      <c r="U47" s="77" t="str">
        <f>IF(OR(Table_BudgetDetails[[#This Row],[Total Partner Contribution (per/IU)]]="",Table_BudgetDetails[[#This Row],[Number of Internship units (IUs)]]=""),
"",
Table_BudgetDetails[[#This Row],[Total Partner Contribution (per/IU)]]*Table_BudgetDetails[[#This Row],[Number of Internship units (IUs)]]
)</f>
        <v/>
      </c>
      <c r="V47" s="77" t="str">
        <f>IFERROR(
VLOOKUP(Table_BudgetDetails[[#This Row],[Internship Type]],Table_ProgramCategoryLookups[],5,0)*Table_BudgetDetails[[#This Row],[Number of Internship units (IUs)]]+Table_BudgetDetails[[#This Row],[Total Partner Contribution]],
"")</f>
        <v/>
      </c>
      <c r="W47" s="125"/>
      <c r="X47" s="54" t="str">
        <f>IFERROR(1/COUNTIF(Table_BudgetDetails[Intern Full Name],Table_BudgetDetails[[#This Row],[Intern Full Name]]),"")</f>
        <v/>
      </c>
      <c r="Y47" s="90" t="str">
        <f>IF(Table_BudgetDetails[[#This Row],[Intern Full Name]]="","Yes","No")</f>
        <v>Yes</v>
      </c>
    </row>
    <row r="48" spans="2:25" x14ac:dyDescent="0.35">
      <c r="B48" s="59"/>
      <c r="C48" s="75"/>
      <c r="D48" s="59"/>
      <c r="E48" s="59"/>
      <c r="F48" s="76" t="str">
        <f>IFERROR(VLOOKUP(Table_BudgetDetails[[#This Row],[Academic Supervisor 
(Account Holder)]],Table_AcademicSupervisors[[Academic Supervisor and Co-Supervisor Name(s)]:[Academic Institution Name]],2,0),"")</f>
        <v/>
      </c>
      <c r="G48" s="75"/>
      <c r="H48" s="60"/>
      <c r="I48" s="75"/>
      <c r="J48" s="60"/>
      <c r="K48" s="114"/>
      <c r="L48" s="116" t="str">
        <f>IF(AND(Table_BudgetDetails[[#This Row],[Number of Internship units (IUs)]]&lt;&gt;"",Table_BudgetDetails[[#This Row],[Internship Length (months)]]&lt;&gt;"",Table_BudgetDetails[[#This Row],[Estimated Start Date]]&lt;&gt;""),EDATE(Table_BudgetDetails[[#This Row],[Estimated Start Date]],Table_BudgetDetails[[#This Row],[Internship Length (months)]]*Table_BudgetDetails[[#This Row],[Number of Internship units (IUs)]]),"")</f>
        <v/>
      </c>
      <c r="M48" s="77" t="str">
        <f>IFERROR(VLOOKUP(Table_BudgetDetails[[#This Row],[Internship Type]],Table_ProgramCategoryLookups[],3,0),"")</f>
        <v/>
      </c>
      <c r="N48" s="128"/>
      <c r="O48" s="77" t="str">
        <f>IF(Table_BudgetDetails[[#This Row],[Base Partner Contribution (per/IU)]]&lt;&gt;"",
SUM(Table_BudgetDetails[[#This Row],[Base Partner Contribution (per/IU)]:[Additional Partner Contribution (per/IU)]]),
"")</f>
        <v/>
      </c>
      <c r="P48" s="77" t="str">
        <f>IFERROR(VLOOKUP(Table_BudgetDetails[[#This Row],[Internship Type]],Table_ProgramCategoryLookups[[#All],[Internship Type]:[Comments]],2,0)+Table_BudgetDetails[[#This Row],[Additional Partner Contribution (per/IU)]],"")</f>
        <v/>
      </c>
      <c r="Q48" s="77" t="str">
        <f>IFERROR(VLOOKUP(Table_BudgetDetails[[#This Row],[Internship Type]],Table_ProgramCategoryLookups[],4,0),"")</f>
        <v/>
      </c>
      <c r="R48" s="81"/>
      <c r="S48" s="78" t="str">
        <f>IFERROR(
IF(Table_BudgetDetails[[#This Row],[Stipend Override]]&lt;&gt;"",Table_BudgetDetails[[#This Row],[Total Award (per/IU)]]-Table_BudgetDetails[[#This Row],[Stipend Override]],Table_BudgetDetails[[#This Row],[Total Award (per/IU)]]-Table_BudgetDetails[[#This Row],[Minimum Stipend (per/IU) ]]),
"")</f>
        <v/>
      </c>
      <c r="T48" s="77" t="str">
        <f>IFERROR(IF(Table_BudgetDetails[[#This Row],[Stipend Override]]&lt;&gt;"",Table_BudgetDetails[[#This Row],[Stipend Override]]*Table_BudgetDetails[[#This Row],[Number of Internship units (IUs)]],Table_BudgetDetails[[#This Row],[Minimum Stipend (per/IU) ]]*Table_BudgetDetails[[#This Row],[Number of Internship units (IUs)]]),"")</f>
        <v/>
      </c>
      <c r="U48" s="77" t="str">
        <f>IF(OR(Table_BudgetDetails[[#This Row],[Total Partner Contribution (per/IU)]]="",Table_BudgetDetails[[#This Row],[Number of Internship units (IUs)]]=""),
"",
Table_BudgetDetails[[#This Row],[Total Partner Contribution (per/IU)]]*Table_BudgetDetails[[#This Row],[Number of Internship units (IUs)]]
)</f>
        <v/>
      </c>
      <c r="V48" s="77" t="str">
        <f>IFERROR(
VLOOKUP(Table_BudgetDetails[[#This Row],[Internship Type]],Table_ProgramCategoryLookups[],5,0)*Table_BudgetDetails[[#This Row],[Number of Internship units (IUs)]]+Table_BudgetDetails[[#This Row],[Total Partner Contribution]],
"")</f>
        <v/>
      </c>
      <c r="W48" s="125"/>
      <c r="X48" s="54" t="str">
        <f>IFERROR(1/COUNTIF(Table_BudgetDetails[Intern Full Name],Table_BudgetDetails[[#This Row],[Intern Full Name]]),"")</f>
        <v/>
      </c>
      <c r="Y48" s="90" t="str">
        <f>IF(Table_BudgetDetails[[#This Row],[Intern Full Name]]="","Yes","No")</f>
        <v>Yes</v>
      </c>
    </row>
    <row r="49" spans="2:25" x14ac:dyDescent="0.35">
      <c r="B49" s="59"/>
      <c r="C49" s="75"/>
      <c r="D49" s="59"/>
      <c r="E49" s="59"/>
      <c r="F49" s="76" t="str">
        <f>IFERROR(VLOOKUP(Table_BudgetDetails[[#This Row],[Academic Supervisor 
(Account Holder)]],Table_AcademicSupervisors[[Academic Supervisor and Co-Supervisor Name(s)]:[Academic Institution Name]],2,0),"")</f>
        <v/>
      </c>
      <c r="G49" s="75"/>
      <c r="H49" s="60"/>
      <c r="I49" s="75"/>
      <c r="J49" s="60"/>
      <c r="K49" s="114"/>
      <c r="L49" s="116" t="str">
        <f>IF(AND(Table_BudgetDetails[[#This Row],[Number of Internship units (IUs)]]&lt;&gt;"",Table_BudgetDetails[[#This Row],[Internship Length (months)]]&lt;&gt;"",Table_BudgetDetails[[#This Row],[Estimated Start Date]]&lt;&gt;""),EDATE(Table_BudgetDetails[[#This Row],[Estimated Start Date]],Table_BudgetDetails[[#This Row],[Internship Length (months)]]*Table_BudgetDetails[[#This Row],[Number of Internship units (IUs)]]),"")</f>
        <v/>
      </c>
      <c r="M49" s="77" t="str">
        <f>IFERROR(VLOOKUP(Table_BudgetDetails[[#This Row],[Internship Type]],Table_ProgramCategoryLookups[],3,0),"")</f>
        <v/>
      </c>
      <c r="N49" s="128"/>
      <c r="O49" s="77" t="str">
        <f>IF(Table_BudgetDetails[[#This Row],[Base Partner Contribution (per/IU)]]&lt;&gt;"",
SUM(Table_BudgetDetails[[#This Row],[Base Partner Contribution (per/IU)]:[Additional Partner Contribution (per/IU)]]),
"")</f>
        <v/>
      </c>
      <c r="P49" s="77" t="str">
        <f>IFERROR(VLOOKUP(Table_BudgetDetails[[#This Row],[Internship Type]],Table_ProgramCategoryLookups[[#All],[Internship Type]:[Comments]],2,0)+Table_BudgetDetails[[#This Row],[Additional Partner Contribution (per/IU)]],"")</f>
        <v/>
      </c>
      <c r="Q49" s="77" t="str">
        <f>IFERROR(VLOOKUP(Table_BudgetDetails[[#This Row],[Internship Type]],Table_ProgramCategoryLookups[],4,0),"")</f>
        <v/>
      </c>
      <c r="R49" s="81"/>
      <c r="S49" s="78" t="str">
        <f>IFERROR(
IF(Table_BudgetDetails[[#This Row],[Stipend Override]]&lt;&gt;"",Table_BudgetDetails[[#This Row],[Total Award (per/IU)]]-Table_BudgetDetails[[#This Row],[Stipend Override]],Table_BudgetDetails[[#This Row],[Total Award (per/IU)]]-Table_BudgetDetails[[#This Row],[Minimum Stipend (per/IU) ]]),
"")</f>
        <v/>
      </c>
      <c r="T49" s="77" t="str">
        <f>IFERROR(IF(Table_BudgetDetails[[#This Row],[Stipend Override]]&lt;&gt;"",Table_BudgetDetails[[#This Row],[Stipend Override]]*Table_BudgetDetails[[#This Row],[Number of Internship units (IUs)]],Table_BudgetDetails[[#This Row],[Minimum Stipend (per/IU) ]]*Table_BudgetDetails[[#This Row],[Number of Internship units (IUs)]]),"")</f>
        <v/>
      </c>
      <c r="U49" s="77" t="str">
        <f>IF(OR(Table_BudgetDetails[[#This Row],[Total Partner Contribution (per/IU)]]="",Table_BudgetDetails[[#This Row],[Number of Internship units (IUs)]]=""),
"",
Table_BudgetDetails[[#This Row],[Total Partner Contribution (per/IU)]]*Table_BudgetDetails[[#This Row],[Number of Internship units (IUs)]]
)</f>
        <v/>
      </c>
      <c r="V49" s="77" t="str">
        <f>IFERROR(
VLOOKUP(Table_BudgetDetails[[#This Row],[Internship Type]],Table_ProgramCategoryLookups[],5,0)*Table_BudgetDetails[[#This Row],[Number of Internship units (IUs)]]+Table_BudgetDetails[[#This Row],[Total Partner Contribution]],
"")</f>
        <v/>
      </c>
      <c r="W49" s="125"/>
      <c r="X49" s="54" t="str">
        <f>IFERROR(1/COUNTIF(Table_BudgetDetails[Intern Full Name],Table_BudgetDetails[[#This Row],[Intern Full Name]]),"")</f>
        <v/>
      </c>
      <c r="Y49" s="90" t="str">
        <f>IF(Table_BudgetDetails[[#This Row],[Intern Full Name]]="","Yes","No")</f>
        <v>Yes</v>
      </c>
    </row>
    <row r="50" spans="2:25" x14ac:dyDescent="0.35">
      <c r="B50" s="59"/>
      <c r="C50" s="75"/>
      <c r="D50" s="59"/>
      <c r="E50" s="59"/>
      <c r="F50" s="76" t="str">
        <f>IFERROR(VLOOKUP(Table_BudgetDetails[[#This Row],[Academic Supervisor 
(Account Holder)]],Table_AcademicSupervisors[[Academic Supervisor and Co-Supervisor Name(s)]:[Academic Institution Name]],2,0),"")</f>
        <v/>
      </c>
      <c r="G50" s="75"/>
      <c r="H50" s="60"/>
      <c r="I50" s="75"/>
      <c r="J50" s="60"/>
      <c r="K50" s="114"/>
      <c r="L50" s="116" t="str">
        <f>IF(AND(Table_BudgetDetails[[#This Row],[Number of Internship units (IUs)]]&lt;&gt;"",Table_BudgetDetails[[#This Row],[Internship Length (months)]]&lt;&gt;"",Table_BudgetDetails[[#This Row],[Estimated Start Date]]&lt;&gt;""),EDATE(Table_BudgetDetails[[#This Row],[Estimated Start Date]],Table_BudgetDetails[[#This Row],[Internship Length (months)]]*Table_BudgetDetails[[#This Row],[Number of Internship units (IUs)]]),"")</f>
        <v/>
      </c>
      <c r="M50" s="77" t="str">
        <f>IFERROR(VLOOKUP(Table_BudgetDetails[[#This Row],[Internship Type]],Table_ProgramCategoryLookups[],3,0),"")</f>
        <v/>
      </c>
      <c r="N50" s="128"/>
      <c r="O50" s="77" t="str">
        <f>IF(Table_BudgetDetails[[#This Row],[Base Partner Contribution (per/IU)]]&lt;&gt;"",
SUM(Table_BudgetDetails[[#This Row],[Base Partner Contribution (per/IU)]:[Additional Partner Contribution (per/IU)]]),
"")</f>
        <v/>
      </c>
      <c r="P50" s="77" t="str">
        <f>IFERROR(VLOOKUP(Table_BudgetDetails[[#This Row],[Internship Type]],Table_ProgramCategoryLookups[[#All],[Internship Type]:[Comments]],2,0)+Table_BudgetDetails[[#This Row],[Additional Partner Contribution (per/IU)]],"")</f>
        <v/>
      </c>
      <c r="Q50" s="77" t="str">
        <f>IFERROR(VLOOKUP(Table_BudgetDetails[[#This Row],[Internship Type]],Table_ProgramCategoryLookups[],4,0),"")</f>
        <v/>
      </c>
      <c r="R50" s="81"/>
      <c r="S50" s="78" t="str">
        <f>IFERROR(
IF(Table_BudgetDetails[[#This Row],[Stipend Override]]&lt;&gt;"",Table_BudgetDetails[[#This Row],[Total Award (per/IU)]]-Table_BudgetDetails[[#This Row],[Stipend Override]],Table_BudgetDetails[[#This Row],[Total Award (per/IU)]]-Table_BudgetDetails[[#This Row],[Minimum Stipend (per/IU) ]]),
"")</f>
        <v/>
      </c>
      <c r="T50" s="77" t="str">
        <f>IFERROR(IF(Table_BudgetDetails[[#This Row],[Stipend Override]]&lt;&gt;"",Table_BudgetDetails[[#This Row],[Stipend Override]]*Table_BudgetDetails[[#This Row],[Number of Internship units (IUs)]],Table_BudgetDetails[[#This Row],[Minimum Stipend (per/IU) ]]*Table_BudgetDetails[[#This Row],[Number of Internship units (IUs)]]),"")</f>
        <v/>
      </c>
      <c r="U50" s="77" t="str">
        <f>IF(OR(Table_BudgetDetails[[#This Row],[Total Partner Contribution (per/IU)]]="",Table_BudgetDetails[[#This Row],[Number of Internship units (IUs)]]=""),
"",
Table_BudgetDetails[[#This Row],[Total Partner Contribution (per/IU)]]*Table_BudgetDetails[[#This Row],[Number of Internship units (IUs)]]
)</f>
        <v/>
      </c>
      <c r="V50" s="77" t="str">
        <f>IFERROR(
VLOOKUP(Table_BudgetDetails[[#This Row],[Internship Type]],Table_ProgramCategoryLookups[],5,0)*Table_BudgetDetails[[#This Row],[Number of Internship units (IUs)]]+Table_BudgetDetails[[#This Row],[Total Partner Contribution]],
"")</f>
        <v/>
      </c>
      <c r="W50" s="125"/>
      <c r="X50" s="54" t="str">
        <f>IFERROR(1/COUNTIF(Table_BudgetDetails[Intern Full Name],Table_BudgetDetails[[#This Row],[Intern Full Name]]),"")</f>
        <v/>
      </c>
      <c r="Y50" s="90" t="str">
        <f>IF(Table_BudgetDetails[[#This Row],[Intern Full Name]]="","Yes","No")</f>
        <v>Yes</v>
      </c>
    </row>
    <row r="51" spans="2:25" x14ac:dyDescent="0.35">
      <c r="B51" s="59"/>
      <c r="C51" s="75"/>
      <c r="D51" s="59"/>
      <c r="E51" s="59"/>
      <c r="F51" s="76" t="str">
        <f>IFERROR(VLOOKUP(Table_BudgetDetails[[#This Row],[Academic Supervisor 
(Account Holder)]],Table_AcademicSupervisors[[Academic Supervisor and Co-Supervisor Name(s)]:[Academic Institution Name]],2,0),"")</f>
        <v/>
      </c>
      <c r="G51" s="75"/>
      <c r="H51" s="60"/>
      <c r="I51" s="75"/>
      <c r="J51" s="60"/>
      <c r="K51" s="114"/>
      <c r="L51" s="116" t="str">
        <f>IF(AND(Table_BudgetDetails[[#This Row],[Number of Internship units (IUs)]]&lt;&gt;"",Table_BudgetDetails[[#This Row],[Internship Length (months)]]&lt;&gt;"",Table_BudgetDetails[[#This Row],[Estimated Start Date]]&lt;&gt;""),EDATE(Table_BudgetDetails[[#This Row],[Estimated Start Date]],Table_BudgetDetails[[#This Row],[Internship Length (months)]]*Table_BudgetDetails[[#This Row],[Number of Internship units (IUs)]]),"")</f>
        <v/>
      </c>
      <c r="M51" s="77" t="str">
        <f>IFERROR(VLOOKUP(Table_BudgetDetails[[#This Row],[Internship Type]],Table_ProgramCategoryLookups[],3,0),"")</f>
        <v/>
      </c>
      <c r="N51" s="128"/>
      <c r="O51" s="77" t="str">
        <f>IF(Table_BudgetDetails[[#This Row],[Base Partner Contribution (per/IU)]]&lt;&gt;"",
SUM(Table_BudgetDetails[[#This Row],[Base Partner Contribution (per/IU)]:[Additional Partner Contribution (per/IU)]]),
"")</f>
        <v/>
      </c>
      <c r="P51" s="77" t="str">
        <f>IFERROR(VLOOKUP(Table_BudgetDetails[[#This Row],[Internship Type]],Table_ProgramCategoryLookups[[#All],[Internship Type]:[Comments]],2,0)+Table_BudgetDetails[[#This Row],[Additional Partner Contribution (per/IU)]],"")</f>
        <v/>
      </c>
      <c r="Q51" s="77" t="str">
        <f>IFERROR(VLOOKUP(Table_BudgetDetails[[#This Row],[Internship Type]],Table_ProgramCategoryLookups[],4,0),"")</f>
        <v/>
      </c>
      <c r="R51" s="81"/>
      <c r="S51" s="78" t="str">
        <f>IFERROR(
IF(Table_BudgetDetails[[#This Row],[Stipend Override]]&lt;&gt;"",Table_BudgetDetails[[#This Row],[Total Award (per/IU)]]-Table_BudgetDetails[[#This Row],[Stipend Override]],Table_BudgetDetails[[#This Row],[Total Award (per/IU)]]-Table_BudgetDetails[[#This Row],[Minimum Stipend (per/IU) ]]),
"")</f>
        <v/>
      </c>
      <c r="T51" s="77" t="str">
        <f>IFERROR(IF(Table_BudgetDetails[[#This Row],[Stipend Override]]&lt;&gt;"",Table_BudgetDetails[[#This Row],[Stipend Override]]*Table_BudgetDetails[[#This Row],[Number of Internship units (IUs)]],Table_BudgetDetails[[#This Row],[Minimum Stipend (per/IU) ]]*Table_BudgetDetails[[#This Row],[Number of Internship units (IUs)]]),"")</f>
        <v/>
      </c>
      <c r="U51" s="77" t="str">
        <f>IF(OR(Table_BudgetDetails[[#This Row],[Total Partner Contribution (per/IU)]]="",Table_BudgetDetails[[#This Row],[Number of Internship units (IUs)]]=""),
"",
Table_BudgetDetails[[#This Row],[Total Partner Contribution (per/IU)]]*Table_BudgetDetails[[#This Row],[Number of Internship units (IUs)]]
)</f>
        <v/>
      </c>
      <c r="V51" s="77" t="str">
        <f>IFERROR(
VLOOKUP(Table_BudgetDetails[[#This Row],[Internship Type]],Table_ProgramCategoryLookups[],5,0)*Table_BudgetDetails[[#This Row],[Number of Internship units (IUs)]]+Table_BudgetDetails[[#This Row],[Total Partner Contribution]],
"")</f>
        <v/>
      </c>
      <c r="W51" s="125"/>
      <c r="X51" s="54" t="str">
        <f>IFERROR(1/COUNTIF(Table_BudgetDetails[Intern Full Name],Table_BudgetDetails[[#This Row],[Intern Full Name]]),"")</f>
        <v/>
      </c>
      <c r="Y51" s="90" t="str">
        <f>IF(Table_BudgetDetails[[#This Row],[Intern Full Name]]="","Yes","No")</f>
        <v>Yes</v>
      </c>
    </row>
    <row r="52" spans="2:25" x14ac:dyDescent="0.35">
      <c r="B52" s="59"/>
      <c r="C52" s="75"/>
      <c r="D52" s="59"/>
      <c r="E52" s="59"/>
      <c r="F52" s="76" t="str">
        <f>IFERROR(VLOOKUP(Table_BudgetDetails[[#This Row],[Academic Supervisor 
(Account Holder)]],Table_AcademicSupervisors[[Academic Supervisor and Co-Supervisor Name(s)]:[Academic Institution Name]],2,0),"")</f>
        <v/>
      </c>
      <c r="G52" s="75"/>
      <c r="H52" s="60"/>
      <c r="I52" s="75"/>
      <c r="J52" s="60"/>
      <c r="K52" s="114"/>
      <c r="L52" s="116" t="str">
        <f>IF(AND(Table_BudgetDetails[[#This Row],[Number of Internship units (IUs)]]&lt;&gt;"",Table_BudgetDetails[[#This Row],[Internship Length (months)]]&lt;&gt;"",Table_BudgetDetails[[#This Row],[Estimated Start Date]]&lt;&gt;""),EDATE(Table_BudgetDetails[[#This Row],[Estimated Start Date]],Table_BudgetDetails[[#This Row],[Internship Length (months)]]*Table_BudgetDetails[[#This Row],[Number of Internship units (IUs)]]),"")</f>
        <v/>
      </c>
      <c r="M52" s="77" t="str">
        <f>IFERROR(VLOOKUP(Table_BudgetDetails[[#This Row],[Internship Type]],Table_ProgramCategoryLookups[],3,0),"")</f>
        <v/>
      </c>
      <c r="N52" s="128"/>
      <c r="O52" s="77" t="str">
        <f>IF(Table_BudgetDetails[[#This Row],[Base Partner Contribution (per/IU)]]&lt;&gt;"",
SUM(Table_BudgetDetails[[#This Row],[Base Partner Contribution (per/IU)]:[Additional Partner Contribution (per/IU)]]),
"")</f>
        <v/>
      </c>
      <c r="P52" s="77" t="str">
        <f>IFERROR(VLOOKUP(Table_BudgetDetails[[#This Row],[Internship Type]],Table_ProgramCategoryLookups[[#All],[Internship Type]:[Comments]],2,0)+Table_BudgetDetails[[#This Row],[Additional Partner Contribution (per/IU)]],"")</f>
        <v/>
      </c>
      <c r="Q52" s="77" t="str">
        <f>IFERROR(VLOOKUP(Table_BudgetDetails[[#This Row],[Internship Type]],Table_ProgramCategoryLookups[],4,0),"")</f>
        <v/>
      </c>
      <c r="R52" s="81"/>
      <c r="S52" s="78" t="str">
        <f>IFERROR(
IF(Table_BudgetDetails[[#This Row],[Stipend Override]]&lt;&gt;"",Table_BudgetDetails[[#This Row],[Total Award (per/IU)]]-Table_BudgetDetails[[#This Row],[Stipend Override]],Table_BudgetDetails[[#This Row],[Total Award (per/IU)]]-Table_BudgetDetails[[#This Row],[Minimum Stipend (per/IU) ]]),
"")</f>
        <v/>
      </c>
      <c r="T52" s="77" t="str">
        <f>IFERROR(IF(Table_BudgetDetails[[#This Row],[Stipend Override]]&lt;&gt;"",Table_BudgetDetails[[#This Row],[Stipend Override]]*Table_BudgetDetails[[#This Row],[Number of Internship units (IUs)]],Table_BudgetDetails[[#This Row],[Minimum Stipend (per/IU) ]]*Table_BudgetDetails[[#This Row],[Number of Internship units (IUs)]]),"")</f>
        <v/>
      </c>
      <c r="U52" s="77" t="str">
        <f>IF(OR(Table_BudgetDetails[[#This Row],[Total Partner Contribution (per/IU)]]="",Table_BudgetDetails[[#This Row],[Number of Internship units (IUs)]]=""),
"",
Table_BudgetDetails[[#This Row],[Total Partner Contribution (per/IU)]]*Table_BudgetDetails[[#This Row],[Number of Internship units (IUs)]]
)</f>
        <v/>
      </c>
      <c r="V52" s="77" t="str">
        <f>IFERROR(
VLOOKUP(Table_BudgetDetails[[#This Row],[Internship Type]],Table_ProgramCategoryLookups[],5,0)*Table_BudgetDetails[[#This Row],[Number of Internship units (IUs)]]+Table_BudgetDetails[[#This Row],[Total Partner Contribution]],
"")</f>
        <v/>
      </c>
      <c r="W52" s="125"/>
      <c r="X52" s="54" t="str">
        <f>IFERROR(1/COUNTIF(Table_BudgetDetails[Intern Full Name],Table_BudgetDetails[[#This Row],[Intern Full Name]]),"")</f>
        <v/>
      </c>
      <c r="Y52" s="90" t="str">
        <f>IF(Table_BudgetDetails[[#This Row],[Intern Full Name]]="","Yes","No")</f>
        <v>Yes</v>
      </c>
    </row>
    <row r="53" spans="2:25" x14ac:dyDescent="0.35">
      <c r="B53" s="59"/>
      <c r="C53" s="75"/>
      <c r="D53" s="59"/>
      <c r="E53" s="59"/>
      <c r="F53" s="76" t="str">
        <f>IFERROR(VLOOKUP(Table_BudgetDetails[[#This Row],[Academic Supervisor 
(Account Holder)]],Table_AcademicSupervisors[[Academic Supervisor and Co-Supervisor Name(s)]:[Academic Institution Name]],2,0),"")</f>
        <v/>
      </c>
      <c r="G53" s="75"/>
      <c r="H53" s="60"/>
      <c r="I53" s="75"/>
      <c r="J53" s="60"/>
      <c r="K53" s="114"/>
      <c r="L53" s="116" t="str">
        <f>IF(AND(Table_BudgetDetails[[#This Row],[Number of Internship units (IUs)]]&lt;&gt;"",Table_BudgetDetails[[#This Row],[Internship Length (months)]]&lt;&gt;"",Table_BudgetDetails[[#This Row],[Estimated Start Date]]&lt;&gt;""),EDATE(Table_BudgetDetails[[#This Row],[Estimated Start Date]],Table_BudgetDetails[[#This Row],[Internship Length (months)]]*Table_BudgetDetails[[#This Row],[Number of Internship units (IUs)]]),"")</f>
        <v/>
      </c>
      <c r="M53" s="77" t="str">
        <f>IFERROR(VLOOKUP(Table_BudgetDetails[[#This Row],[Internship Type]],Table_ProgramCategoryLookups[],3,0),"")</f>
        <v/>
      </c>
      <c r="N53" s="128"/>
      <c r="O53" s="77" t="str">
        <f>IF(Table_BudgetDetails[[#This Row],[Base Partner Contribution (per/IU)]]&lt;&gt;"",
SUM(Table_BudgetDetails[[#This Row],[Base Partner Contribution (per/IU)]:[Additional Partner Contribution (per/IU)]]),
"")</f>
        <v/>
      </c>
      <c r="P53" s="77" t="str">
        <f>IFERROR(VLOOKUP(Table_BudgetDetails[[#This Row],[Internship Type]],Table_ProgramCategoryLookups[[#All],[Internship Type]:[Comments]],2,0)+Table_BudgetDetails[[#This Row],[Additional Partner Contribution (per/IU)]],"")</f>
        <v/>
      </c>
      <c r="Q53" s="77" t="str">
        <f>IFERROR(VLOOKUP(Table_BudgetDetails[[#This Row],[Internship Type]],Table_ProgramCategoryLookups[],4,0),"")</f>
        <v/>
      </c>
      <c r="R53" s="81"/>
      <c r="S53" s="78" t="str">
        <f>IFERROR(
IF(Table_BudgetDetails[[#This Row],[Stipend Override]]&lt;&gt;"",Table_BudgetDetails[[#This Row],[Total Award (per/IU)]]-Table_BudgetDetails[[#This Row],[Stipend Override]],Table_BudgetDetails[[#This Row],[Total Award (per/IU)]]-Table_BudgetDetails[[#This Row],[Minimum Stipend (per/IU) ]]),
"")</f>
        <v/>
      </c>
      <c r="T53" s="77" t="str">
        <f>IFERROR(IF(Table_BudgetDetails[[#This Row],[Stipend Override]]&lt;&gt;"",Table_BudgetDetails[[#This Row],[Stipend Override]]*Table_BudgetDetails[[#This Row],[Number of Internship units (IUs)]],Table_BudgetDetails[[#This Row],[Minimum Stipend (per/IU) ]]*Table_BudgetDetails[[#This Row],[Number of Internship units (IUs)]]),"")</f>
        <v/>
      </c>
      <c r="U53" s="77" t="str">
        <f>IF(OR(Table_BudgetDetails[[#This Row],[Total Partner Contribution (per/IU)]]="",Table_BudgetDetails[[#This Row],[Number of Internship units (IUs)]]=""),
"",
Table_BudgetDetails[[#This Row],[Total Partner Contribution (per/IU)]]*Table_BudgetDetails[[#This Row],[Number of Internship units (IUs)]]
)</f>
        <v/>
      </c>
      <c r="V53" s="77" t="str">
        <f>IFERROR(
VLOOKUP(Table_BudgetDetails[[#This Row],[Internship Type]],Table_ProgramCategoryLookups[],5,0)*Table_BudgetDetails[[#This Row],[Number of Internship units (IUs)]]+Table_BudgetDetails[[#This Row],[Total Partner Contribution]],
"")</f>
        <v/>
      </c>
      <c r="W53" s="125"/>
      <c r="X53" s="54" t="str">
        <f>IFERROR(1/COUNTIF(Table_BudgetDetails[Intern Full Name],Table_BudgetDetails[[#This Row],[Intern Full Name]]),"")</f>
        <v/>
      </c>
      <c r="Y53" s="90" t="str">
        <f>IF(Table_BudgetDetails[[#This Row],[Intern Full Name]]="","Yes","No")</f>
        <v>Yes</v>
      </c>
    </row>
    <row r="54" spans="2:25" x14ac:dyDescent="0.35">
      <c r="B54" s="59"/>
      <c r="C54" s="75"/>
      <c r="D54" s="59"/>
      <c r="E54" s="59"/>
      <c r="F54" s="76" t="str">
        <f>IFERROR(VLOOKUP(Table_BudgetDetails[[#This Row],[Academic Supervisor 
(Account Holder)]],Table_AcademicSupervisors[[Academic Supervisor and Co-Supervisor Name(s)]:[Academic Institution Name]],2,0),"")</f>
        <v/>
      </c>
      <c r="G54" s="75"/>
      <c r="H54" s="60"/>
      <c r="I54" s="75"/>
      <c r="J54" s="60"/>
      <c r="K54" s="114"/>
      <c r="L54" s="116" t="str">
        <f>IF(AND(Table_BudgetDetails[[#This Row],[Number of Internship units (IUs)]]&lt;&gt;"",Table_BudgetDetails[[#This Row],[Internship Length (months)]]&lt;&gt;"",Table_BudgetDetails[[#This Row],[Estimated Start Date]]&lt;&gt;""),EDATE(Table_BudgetDetails[[#This Row],[Estimated Start Date]],Table_BudgetDetails[[#This Row],[Internship Length (months)]]*Table_BudgetDetails[[#This Row],[Number of Internship units (IUs)]]),"")</f>
        <v/>
      </c>
      <c r="M54" s="77" t="str">
        <f>IFERROR(VLOOKUP(Table_BudgetDetails[[#This Row],[Internship Type]],Table_ProgramCategoryLookups[],3,0),"")</f>
        <v/>
      </c>
      <c r="N54" s="128"/>
      <c r="O54" s="77" t="str">
        <f>IF(Table_BudgetDetails[[#This Row],[Base Partner Contribution (per/IU)]]&lt;&gt;"",
SUM(Table_BudgetDetails[[#This Row],[Base Partner Contribution (per/IU)]:[Additional Partner Contribution (per/IU)]]),
"")</f>
        <v/>
      </c>
      <c r="P54" s="77" t="str">
        <f>IFERROR(VLOOKUP(Table_BudgetDetails[[#This Row],[Internship Type]],Table_ProgramCategoryLookups[[#All],[Internship Type]:[Comments]],2,0)+Table_BudgetDetails[[#This Row],[Additional Partner Contribution (per/IU)]],"")</f>
        <v/>
      </c>
      <c r="Q54" s="77" t="str">
        <f>IFERROR(VLOOKUP(Table_BudgetDetails[[#This Row],[Internship Type]],Table_ProgramCategoryLookups[],4,0),"")</f>
        <v/>
      </c>
      <c r="R54" s="81"/>
      <c r="S54" s="78" t="str">
        <f>IFERROR(
IF(Table_BudgetDetails[[#This Row],[Stipend Override]]&lt;&gt;"",Table_BudgetDetails[[#This Row],[Total Award (per/IU)]]-Table_BudgetDetails[[#This Row],[Stipend Override]],Table_BudgetDetails[[#This Row],[Total Award (per/IU)]]-Table_BudgetDetails[[#This Row],[Minimum Stipend (per/IU) ]]),
"")</f>
        <v/>
      </c>
      <c r="T54" s="77" t="str">
        <f>IFERROR(IF(Table_BudgetDetails[[#This Row],[Stipend Override]]&lt;&gt;"",Table_BudgetDetails[[#This Row],[Stipend Override]]*Table_BudgetDetails[[#This Row],[Number of Internship units (IUs)]],Table_BudgetDetails[[#This Row],[Minimum Stipend (per/IU) ]]*Table_BudgetDetails[[#This Row],[Number of Internship units (IUs)]]),"")</f>
        <v/>
      </c>
      <c r="U54" s="77" t="str">
        <f>IF(OR(Table_BudgetDetails[[#This Row],[Total Partner Contribution (per/IU)]]="",Table_BudgetDetails[[#This Row],[Number of Internship units (IUs)]]=""),
"",
Table_BudgetDetails[[#This Row],[Total Partner Contribution (per/IU)]]*Table_BudgetDetails[[#This Row],[Number of Internship units (IUs)]]
)</f>
        <v/>
      </c>
      <c r="V54" s="77" t="str">
        <f>IFERROR(
VLOOKUP(Table_BudgetDetails[[#This Row],[Internship Type]],Table_ProgramCategoryLookups[],5,0)*Table_BudgetDetails[[#This Row],[Number of Internship units (IUs)]]+Table_BudgetDetails[[#This Row],[Total Partner Contribution]],
"")</f>
        <v/>
      </c>
      <c r="W54" s="125"/>
      <c r="X54" s="54" t="str">
        <f>IFERROR(1/COUNTIF(Table_BudgetDetails[Intern Full Name],Table_BudgetDetails[[#This Row],[Intern Full Name]]),"")</f>
        <v/>
      </c>
      <c r="Y54" s="90" t="str">
        <f>IF(Table_BudgetDetails[[#This Row],[Intern Full Name]]="","Yes","No")</f>
        <v>Yes</v>
      </c>
    </row>
    <row r="55" spans="2:25" x14ac:dyDescent="0.35">
      <c r="B55" s="59"/>
      <c r="C55" s="75"/>
      <c r="D55" s="59"/>
      <c r="E55" s="59"/>
      <c r="F55" s="76" t="str">
        <f>IFERROR(VLOOKUP(Table_BudgetDetails[[#This Row],[Academic Supervisor 
(Account Holder)]],Table_AcademicSupervisors[[Academic Supervisor and Co-Supervisor Name(s)]:[Academic Institution Name]],2,0),"")</f>
        <v/>
      </c>
      <c r="G55" s="75"/>
      <c r="H55" s="60"/>
      <c r="I55" s="75"/>
      <c r="J55" s="60"/>
      <c r="K55" s="114"/>
      <c r="L55" s="116" t="str">
        <f>IF(AND(Table_BudgetDetails[[#This Row],[Number of Internship units (IUs)]]&lt;&gt;"",Table_BudgetDetails[[#This Row],[Internship Length (months)]]&lt;&gt;"",Table_BudgetDetails[[#This Row],[Estimated Start Date]]&lt;&gt;""),EDATE(Table_BudgetDetails[[#This Row],[Estimated Start Date]],Table_BudgetDetails[[#This Row],[Internship Length (months)]]*Table_BudgetDetails[[#This Row],[Number of Internship units (IUs)]]),"")</f>
        <v/>
      </c>
      <c r="M55" s="77" t="str">
        <f>IFERROR(VLOOKUP(Table_BudgetDetails[[#This Row],[Internship Type]],Table_ProgramCategoryLookups[],3,0),"")</f>
        <v/>
      </c>
      <c r="N55" s="128"/>
      <c r="O55" s="77" t="str">
        <f>IF(Table_BudgetDetails[[#This Row],[Base Partner Contribution (per/IU)]]&lt;&gt;"",
SUM(Table_BudgetDetails[[#This Row],[Base Partner Contribution (per/IU)]:[Additional Partner Contribution (per/IU)]]),
"")</f>
        <v/>
      </c>
      <c r="P55" s="77" t="str">
        <f>IFERROR(VLOOKUP(Table_BudgetDetails[[#This Row],[Internship Type]],Table_ProgramCategoryLookups[[#All],[Internship Type]:[Comments]],2,0)+Table_BudgetDetails[[#This Row],[Additional Partner Contribution (per/IU)]],"")</f>
        <v/>
      </c>
      <c r="Q55" s="77" t="str">
        <f>IFERROR(VLOOKUP(Table_BudgetDetails[[#This Row],[Internship Type]],Table_ProgramCategoryLookups[],4,0),"")</f>
        <v/>
      </c>
      <c r="R55" s="81"/>
      <c r="S55" s="78" t="str">
        <f>IFERROR(
IF(Table_BudgetDetails[[#This Row],[Stipend Override]]&lt;&gt;"",Table_BudgetDetails[[#This Row],[Total Award (per/IU)]]-Table_BudgetDetails[[#This Row],[Stipend Override]],Table_BudgetDetails[[#This Row],[Total Award (per/IU)]]-Table_BudgetDetails[[#This Row],[Minimum Stipend (per/IU) ]]),
"")</f>
        <v/>
      </c>
      <c r="T55" s="77" t="str">
        <f>IFERROR(IF(Table_BudgetDetails[[#This Row],[Stipend Override]]&lt;&gt;"",Table_BudgetDetails[[#This Row],[Stipend Override]]*Table_BudgetDetails[[#This Row],[Number of Internship units (IUs)]],Table_BudgetDetails[[#This Row],[Minimum Stipend (per/IU) ]]*Table_BudgetDetails[[#This Row],[Number of Internship units (IUs)]]),"")</f>
        <v/>
      </c>
      <c r="U55" s="77" t="str">
        <f>IF(OR(Table_BudgetDetails[[#This Row],[Total Partner Contribution (per/IU)]]="",Table_BudgetDetails[[#This Row],[Number of Internship units (IUs)]]=""),
"",
Table_BudgetDetails[[#This Row],[Total Partner Contribution (per/IU)]]*Table_BudgetDetails[[#This Row],[Number of Internship units (IUs)]]
)</f>
        <v/>
      </c>
      <c r="V55" s="77" t="str">
        <f>IFERROR(
VLOOKUP(Table_BudgetDetails[[#This Row],[Internship Type]],Table_ProgramCategoryLookups[],5,0)*Table_BudgetDetails[[#This Row],[Number of Internship units (IUs)]]+Table_BudgetDetails[[#This Row],[Total Partner Contribution]],
"")</f>
        <v/>
      </c>
      <c r="W55" s="125"/>
      <c r="X55" s="54" t="str">
        <f>IFERROR(1/COUNTIF(Table_BudgetDetails[Intern Full Name],Table_BudgetDetails[[#This Row],[Intern Full Name]]),"")</f>
        <v/>
      </c>
      <c r="Y55" s="90" t="str">
        <f>IF(Table_BudgetDetails[[#This Row],[Intern Full Name]]="","Yes","No")</f>
        <v>Yes</v>
      </c>
    </row>
    <row r="56" spans="2:25" x14ac:dyDescent="0.35">
      <c r="B56" s="59"/>
      <c r="C56" s="75"/>
      <c r="D56" s="59"/>
      <c r="E56" s="59"/>
      <c r="F56" s="76" t="str">
        <f>IFERROR(VLOOKUP(Table_BudgetDetails[[#This Row],[Academic Supervisor 
(Account Holder)]],Table_AcademicSupervisors[[Academic Supervisor and Co-Supervisor Name(s)]:[Academic Institution Name]],2,0),"")</f>
        <v/>
      </c>
      <c r="G56" s="75"/>
      <c r="H56" s="60"/>
      <c r="I56" s="75"/>
      <c r="J56" s="60"/>
      <c r="K56" s="114"/>
      <c r="L56" s="116" t="str">
        <f>IF(AND(Table_BudgetDetails[[#This Row],[Number of Internship units (IUs)]]&lt;&gt;"",Table_BudgetDetails[[#This Row],[Internship Length (months)]]&lt;&gt;"",Table_BudgetDetails[[#This Row],[Estimated Start Date]]&lt;&gt;""),EDATE(Table_BudgetDetails[[#This Row],[Estimated Start Date]],Table_BudgetDetails[[#This Row],[Internship Length (months)]]*Table_BudgetDetails[[#This Row],[Number of Internship units (IUs)]]),"")</f>
        <v/>
      </c>
      <c r="M56" s="77" t="str">
        <f>IFERROR(VLOOKUP(Table_BudgetDetails[[#This Row],[Internship Type]],Table_ProgramCategoryLookups[],3,0),"")</f>
        <v/>
      </c>
      <c r="N56" s="128"/>
      <c r="O56" s="77" t="str">
        <f>IF(Table_BudgetDetails[[#This Row],[Base Partner Contribution (per/IU)]]&lt;&gt;"",
SUM(Table_BudgetDetails[[#This Row],[Base Partner Contribution (per/IU)]:[Additional Partner Contribution (per/IU)]]),
"")</f>
        <v/>
      </c>
      <c r="P56" s="77" t="str">
        <f>IFERROR(VLOOKUP(Table_BudgetDetails[[#This Row],[Internship Type]],Table_ProgramCategoryLookups[[#All],[Internship Type]:[Comments]],2,0)+Table_BudgetDetails[[#This Row],[Additional Partner Contribution (per/IU)]],"")</f>
        <v/>
      </c>
      <c r="Q56" s="77" t="str">
        <f>IFERROR(VLOOKUP(Table_BudgetDetails[[#This Row],[Internship Type]],Table_ProgramCategoryLookups[],4,0),"")</f>
        <v/>
      </c>
      <c r="R56" s="81"/>
      <c r="S56" s="78" t="str">
        <f>IFERROR(
IF(Table_BudgetDetails[[#This Row],[Stipend Override]]&lt;&gt;"",Table_BudgetDetails[[#This Row],[Total Award (per/IU)]]-Table_BudgetDetails[[#This Row],[Stipend Override]],Table_BudgetDetails[[#This Row],[Total Award (per/IU)]]-Table_BudgetDetails[[#This Row],[Minimum Stipend (per/IU) ]]),
"")</f>
        <v/>
      </c>
      <c r="T56" s="77" t="str">
        <f>IFERROR(IF(Table_BudgetDetails[[#This Row],[Stipend Override]]&lt;&gt;"",Table_BudgetDetails[[#This Row],[Stipend Override]]*Table_BudgetDetails[[#This Row],[Number of Internship units (IUs)]],Table_BudgetDetails[[#This Row],[Minimum Stipend (per/IU) ]]*Table_BudgetDetails[[#This Row],[Number of Internship units (IUs)]]),"")</f>
        <v/>
      </c>
      <c r="U56" s="77" t="str">
        <f>IF(OR(Table_BudgetDetails[[#This Row],[Total Partner Contribution (per/IU)]]="",Table_BudgetDetails[[#This Row],[Number of Internship units (IUs)]]=""),
"",
Table_BudgetDetails[[#This Row],[Total Partner Contribution (per/IU)]]*Table_BudgetDetails[[#This Row],[Number of Internship units (IUs)]]
)</f>
        <v/>
      </c>
      <c r="V56" s="77" t="str">
        <f>IFERROR(
VLOOKUP(Table_BudgetDetails[[#This Row],[Internship Type]],Table_ProgramCategoryLookups[],5,0)*Table_BudgetDetails[[#This Row],[Number of Internship units (IUs)]]+Table_BudgetDetails[[#This Row],[Total Partner Contribution]],
"")</f>
        <v/>
      </c>
      <c r="W56" s="125"/>
      <c r="X56" s="54" t="str">
        <f>IFERROR(1/COUNTIF(Table_BudgetDetails[Intern Full Name],Table_BudgetDetails[[#This Row],[Intern Full Name]]),"")</f>
        <v/>
      </c>
      <c r="Y56" s="90" t="str">
        <f>IF(Table_BudgetDetails[[#This Row],[Intern Full Name]]="","Yes","No")</f>
        <v>Yes</v>
      </c>
    </row>
    <row r="57" spans="2:25" x14ac:dyDescent="0.35">
      <c r="B57" s="59"/>
      <c r="C57" s="75"/>
      <c r="D57" s="59"/>
      <c r="E57" s="59"/>
      <c r="F57" s="76" t="str">
        <f>IFERROR(VLOOKUP(Table_BudgetDetails[[#This Row],[Academic Supervisor 
(Account Holder)]],Table_AcademicSupervisors[[Academic Supervisor and Co-Supervisor Name(s)]:[Academic Institution Name]],2,0),"")</f>
        <v/>
      </c>
      <c r="G57" s="75"/>
      <c r="H57" s="60"/>
      <c r="I57" s="75"/>
      <c r="J57" s="60"/>
      <c r="K57" s="114"/>
      <c r="L57" s="116" t="str">
        <f>IF(AND(Table_BudgetDetails[[#This Row],[Number of Internship units (IUs)]]&lt;&gt;"",Table_BudgetDetails[[#This Row],[Internship Length (months)]]&lt;&gt;"",Table_BudgetDetails[[#This Row],[Estimated Start Date]]&lt;&gt;""),EDATE(Table_BudgetDetails[[#This Row],[Estimated Start Date]],Table_BudgetDetails[[#This Row],[Internship Length (months)]]*Table_BudgetDetails[[#This Row],[Number of Internship units (IUs)]]),"")</f>
        <v/>
      </c>
      <c r="M57" s="77" t="str">
        <f>IFERROR(VLOOKUP(Table_BudgetDetails[[#This Row],[Internship Type]],Table_ProgramCategoryLookups[],3,0),"")</f>
        <v/>
      </c>
      <c r="N57" s="128"/>
      <c r="O57" s="77" t="str">
        <f>IF(Table_BudgetDetails[[#This Row],[Base Partner Contribution (per/IU)]]&lt;&gt;"",
SUM(Table_BudgetDetails[[#This Row],[Base Partner Contribution (per/IU)]:[Additional Partner Contribution (per/IU)]]),
"")</f>
        <v/>
      </c>
      <c r="P57" s="77" t="str">
        <f>IFERROR(VLOOKUP(Table_BudgetDetails[[#This Row],[Internship Type]],Table_ProgramCategoryLookups[[#All],[Internship Type]:[Comments]],2,0)+Table_BudgetDetails[[#This Row],[Additional Partner Contribution (per/IU)]],"")</f>
        <v/>
      </c>
      <c r="Q57" s="77" t="str">
        <f>IFERROR(VLOOKUP(Table_BudgetDetails[[#This Row],[Internship Type]],Table_ProgramCategoryLookups[],4,0),"")</f>
        <v/>
      </c>
      <c r="R57" s="81"/>
      <c r="S57" s="78" t="str">
        <f>IFERROR(
IF(Table_BudgetDetails[[#This Row],[Stipend Override]]&lt;&gt;"",Table_BudgetDetails[[#This Row],[Total Award (per/IU)]]-Table_BudgetDetails[[#This Row],[Stipend Override]],Table_BudgetDetails[[#This Row],[Total Award (per/IU)]]-Table_BudgetDetails[[#This Row],[Minimum Stipend (per/IU) ]]),
"")</f>
        <v/>
      </c>
      <c r="T57" s="77" t="str">
        <f>IFERROR(IF(Table_BudgetDetails[[#This Row],[Stipend Override]]&lt;&gt;"",Table_BudgetDetails[[#This Row],[Stipend Override]]*Table_BudgetDetails[[#This Row],[Number of Internship units (IUs)]],Table_BudgetDetails[[#This Row],[Minimum Stipend (per/IU) ]]*Table_BudgetDetails[[#This Row],[Number of Internship units (IUs)]]),"")</f>
        <v/>
      </c>
      <c r="U57" s="77" t="str">
        <f>IF(OR(Table_BudgetDetails[[#This Row],[Total Partner Contribution (per/IU)]]="",Table_BudgetDetails[[#This Row],[Number of Internship units (IUs)]]=""),
"",
Table_BudgetDetails[[#This Row],[Total Partner Contribution (per/IU)]]*Table_BudgetDetails[[#This Row],[Number of Internship units (IUs)]]
)</f>
        <v/>
      </c>
      <c r="V57" s="77" t="str">
        <f>IFERROR(
VLOOKUP(Table_BudgetDetails[[#This Row],[Internship Type]],Table_ProgramCategoryLookups[],5,0)*Table_BudgetDetails[[#This Row],[Number of Internship units (IUs)]]+Table_BudgetDetails[[#This Row],[Total Partner Contribution]],
"")</f>
        <v/>
      </c>
      <c r="W57" s="125"/>
      <c r="X57" s="54" t="str">
        <f>IFERROR(1/COUNTIF(Table_BudgetDetails[Intern Full Name],Table_BudgetDetails[[#This Row],[Intern Full Name]]),"")</f>
        <v/>
      </c>
      <c r="Y57" s="90" t="str">
        <f>IF(Table_BudgetDetails[[#This Row],[Intern Full Name]]="","Yes","No")</f>
        <v>Yes</v>
      </c>
    </row>
    <row r="58" spans="2:25" x14ac:dyDescent="0.35">
      <c r="B58" s="59"/>
      <c r="C58" s="75"/>
      <c r="D58" s="59"/>
      <c r="E58" s="59"/>
      <c r="F58" s="76" t="str">
        <f>IFERROR(VLOOKUP(Table_BudgetDetails[[#This Row],[Academic Supervisor 
(Account Holder)]],Table_AcademicSupervisors[[Academic Supervisor and Co-Supervisor Name(s)]:[Academic Institution Name]],2,0),"")</f>
        <v/>
      </c>
      <c r="G58" s="75"/>
      <c r="H58" s="60"/>
      <c r="I58" s="75"/>
      <c r="J58" s="60"/>
      <c r="K58" s="114"/>
      <c r="L58" s="116" t="str">
        <f>IF(AND(Table_BudgetDetails[[#This Row],[Number of Internship units (IUs)]]&lt;&gt;"",Table_BudgetDetails[[#This Row],[Internship Length (months)]]&lt;&gt;"",Table_BudgetDetails[[#This Row],[Estimated Start Date]]&lt;&gt;""),EDATE(Table_BudgetDetails[[#This Row],[Estimated Start Date]],Table_BudgetDetails[[#This Row],[Internship Length (months)]]*Table_BudgetDetails[[#This Row],[Number of Internship units (IUs)]]),"")</f>
        <v/>
      </c>
      <c r="M58" s="77" t="str">
        <f>IFERROR(VLOOKUP(Table_BudgetDetails[[#This Row],[Internship Type]],Table_ProgramCategoryLookups[],3,0),"")</f>
        <v/>
      </c>
      <c r="N58" s="128"/>
      <c r="O58" s="77" t="str">
        <f>IF(Table_BudgetDetails[[#This Row],[Base Partner Contribution (per/IU)]]&lt;&gt;"",
SUM(Table_BudgetDetails[[#This Row],[Base Partner Contribution (per/IU)]:[Additional Partner Contribution (per/IU)]]),
"")</f>
        <v/>
      </c>
      <c r="P58" s="77" t="str">
        <f>IFERROR(VLOOKUP(Table_BudgetDetails[[#This Row],[Internship Type]],Table_ProgramCategoryLookups[[#All],[Internship Type]:[Comments]],2,0)+Table_BudgetDetails[[#This Row],[Additional Partner Contribution (per/IU)]],"")</f>
        <v/>
      </c>
      <c r="Q58" s="77" t="str">
        <f>IFERROR(VLOOKUP(Table_BudgetDetails[[#This Row],[Internship Type]],Table_ProgramCategoryLookups[],4,0),"")</f>
        <v/>
      </c>
      <c r="R58" s="81"/>
      <c r="S58" s="78" t="str">
        <f>IFERROR(
IF(Table_BudgetDetails[[#This Row],[Stipend Override]]&lt;&gt;"",Table_BudgetDetails[[#This Row],[Total Award (per/IU)]]-Table_BudgetDetails[[#This Row],[Stipend Override]],Table_BudgetDetails[[#This Row],[Total Award (per/IU)]]-Table_BudgetDetails[[#This Row],[Minimum Stipend (per/IU) ]]),
"")</f>
        <v/>
      </c>
      <c r="T58" s="77" t="str">
        <f>IFERROR(IF(Table_BudgetDetails[[#This Row],[Stipend Override]]&lt;&gt;"",Table_BudgetDetails[[#This Row],[Stipend Override]]*Table_BudgetDetails[[#This Row],[Number of Internship units (IUs)]],Table_BudgetDetails[[#This Row],[Minimum Stipend (per/IU) ]]*Table_BudgetDetails[[#This Row],[Number of Internship units (IUs)]]),"")</f>
        <v/>
      </c>
      <c r="U58" s="77" t="str">
        <f>IF(OR(Table_BudgetDetails[[#This Row],[Total Partner Contribution (per/IU)]]="",Table_BudgetDetails[[#This Row],[Number of Internship units (IUs)]]=""),
"",
Table_BudgetDetails[[#This Row],[Total Partner Contribution (per/IU)]]*Table_BudgetDetails[[#This Row],[Number of Internship units (IUs)]]
)</f>
        <v/>
      </c>
      <c r="V58" s="77" t="str">
        <f>IFERROR(
VLOOKUP(Table_BudgetDetails[[#This Row],[Internship Type]],Table_ProgramCategoryLookups[],5,0)*Table_BudgetDetails[[#This Row],[Number of Internship units (IUs)]]+Table_BudgetDetails[[#This Row],[Total Partner Contribution]],
"")</f>
        <v/>
      </c>
      <c r="W58" s="125"/>
      <c r="X58" s="54" t="str">
        <f>IFERROR(1/COUNTIF(Table_BudgetDetails[Intern Full Name],Table_BudgetDetails[[#This Row],[Intern Full Name]]),"")</f>
        <v/>
      </c>
      <c r="Y58" s="90" t="str">
        <f>IF(Table_BudgetDetails[[#This Row],[Intern Full Name]]="","Yes","No")</f>
        <v>Yes</v>
      </c>
    </row>
    <row r="59" spans="2:25" x14ac:dyDescent="0.35">
      <c r="B59" s="59"/>
      <c r="C59" s="75"/>
      <c r="D59" s="59"/>
      <c r="E59" s="59"/>
      <c r="F59" s="76" t="str">
        <f>IFERROR(VLOOKUP(Table_BudgetDetails[[#This Row],[Academic Supervisor 
(Account Holder)]],Table_AcademicSupervisors[[Academic Supervisor and Co-Supervisor Name(s)]:[Academic Institution Name]],2,0),"")</f>
        <v/>
      </c>
      <c r="G59" s="75"/>
      <c r="H59" s="60"/>
      <c r="I59" s="75"/>
      <c r="J59" s="60"/>
      <c r="K59" s="114"/>
      <c r="L59" s="116" t="str">
        <f>IF(AND(Table_BudgetDetails[[#This Row],[Number of Internship units (IUs)]]&lt;&gt;"",Table_BudgetDetails[[#This Row],[Internship Length (months)]]&lt;&gt;"",Table_BudgetDetails[[#This Row],[Estimated Start Date]]&lt;&gt;""),EDATE(Table_BudgetDetails[[#This Row],[Estimated Start Date]],Table_BudgetDetails[[#This Row],[Internship Length (months)]]*Table_BudgetDetails[[#This Row],[Number of Internship units (IUs)]]),"")</f>
        <v/>
      </c>
      <c r="M59" s="78" t="str">
        <f>IFERROR(VLOOKUP(Table_BudgetDetails[[#This Row],[Internship Type]],Table_ProgramCategoryLookups[],3,0),"")</f>
        <v/>
      </c>
      <c r="N59" s="128"/>
      <c r="O59" s="77" t="str">
        <f>IF(Table_BudgetDetails[[#This Row],[Base Partner Contribution (per/IU)]]&lt;&gt;"",
SUM(Table_BudgetDetails[[#This Row],[Base Partner Contribution (per/IU)]:[Additional Partner Contribution (per/IU)]]),
"")</f>
        <v/>
      </c>
      <c r="P59" s="77" t="str">
        <f>IFERROR(VLOOKUP(Table_BudgetDetails[[#This Row],[Internship Type]],Table_ProgramCategoryLookups[[#All],[Internship Type]:[Comments]],2,0)+Table_BudgetDetails[[#This Row],[Additional Partner Contribution (per/IU)]],"")</f>
        <v/>
      </c>
      <c r="Q59" s="77" t="str">
        <f>IFERROR(VLOOKUP(Table_BudgetDetails[[#This Row],[Internship Type]],Table_ProgramCategoryLookups[],4,0),"")</f>
        <v/>
      </c>
      <c r="R59" s="81"/>
      <c r="S59" s="78" t="str">
        <f>IFERROR(
IF(Table_BudgetDetails[[#This Row],[Stipend Override]]&lt;&gt;"",Table_BudgetDetails[[#This Row],[Total Award (per/IU)]]-Table_BudgetDetails[[#This Row],[Stipend Override]],Table_BudgetDetails[[#This Row],[Total Award (per/IU)]]-Table_BudgetDetails[[#This Row],[Minimum Stipend (per/IU) ]]),
"")</f>
        <v/>
      </c>
      <c r="T59" s="77" t="str">
        <f>IFERROR(IF(Table_BudgetDetails[[#This Row],[Stipend Override]]&lt;&gt;"",Table_BudgetDetails[[#This Row],[Stipend Override]]*Table_BudgetDetails[[#This Row],[Number of Internship units (IUs)]],Table_BudgetDetails[[#This Row],[Minimum Stipend (per/IU) ]]*Table_BudgetDetails[[#This Row],[Number of Internship units (IUs)]]),"")</f>
        <v/>
      </c>
      <c r="U59" s="78" t="str">
        <f>IF(OR(Table_BudgetDetails[[#This Row],[Total Partner Contribution (per/IU)]]="",Table_BudgetDetails[[#This Row],[Number of Internship units (IUs)]]=""),
"",
Table_BudgetDetails[[#This Row],[Total Partner Contribution (per/IU)]]*Table_BudgetDetails[[#This Row],[Number of Internship units (IUs)]]
)</f>
        <v/>
      </c>
      <c r="V59" s="78" t="str">
        <f>IFERROR(
VLOOKUP(Table_BudgetDetails[[#This Row],[Internship Type]],Table_ProgramCategoryLookups[],5,0)*Table_BudgetDetails[[#This Row],[Number of Internship units (IUs)]]+Table_BudgetDetails[[#This Row],[Total Partner Contribution]],
"")</f>
        <v/>
      </c>
      <c r="W59" s="125"/>
      <c r="X59" s="54" t="str">
        <f>IFERROR(1/COUNTIF(Table_BudgetDetails[Intern Full Name],Table_BudgetDetails[[#This Row],[Intern Full Name]]),"")</f>
        <v/>
      </c>
      <c r="Y59" s="90" t="str">
        <f>IF(Table_BudgetDetails[[#This Row],[Intern Full Name]]="","Yes","No")</f>
        <v>Yes</v>
      </c>
    </row>
    <row r="60" spans="2:25" x14ac:dyDescent="0.35">
      <c r="B60" s="59"/>
      <c r="C60" s="75"/>
      <c r="D60" s="59"/>
      <c r="E60" s="59"/>
      <c r="F60" s="76" t="str">
        <f>IFERROR(VLOOKUP(Table_BudgetDetails[[#This Row],[Academic Supervisor 
(Account Holder)]],Table_AcademicSupervisors[[Academic Supervisor and Co-Supervisor Name(s)]:[Academic Institution Name]],2,0),"")</f>
        <v/>
      </c>
      <c r="G60" s="75"/>
      <c r="H60" s="60"/>
      <c r="I60" s="75"/>
      <c r="J60" s="60"/>
      <c r="K60" s="114"/>
      <c r="L60" s="116" t="str">
        <f>IF(AND(Table_BudgetDetails[[#This Row],[Number of Internship units (IUs)]]&lt;&gt;"",Table_BudgetDetails[[#This Row],[Internship Length (months)]]&lt;&gt;"",Table_BudgetDetails[[#This Row],[Estimated Start Date]]&lt;&gt;""),EDATE(Table_BudgetDetails[[#This Row],[Estimated Start Date]],Table_BudgetDetails[[#This Row],[Internship Length (months)]]*Table_BudgetDetails[[#This Row],[Number of Internship units (IUs)]]),"")</f>
        <v/>
      </c>
      <c r="M60" s="78" t="str">
        <f>IFERROR(VLOOKUP(Table_BudgetDetails[[#This Row],[Internship Type]],Table_ProgramCategoryLookups[],3,0),"")</f>
        <v/>
      </c>
      <c r="N60" s="128"/>
      <c r="O60" s="77" t="str">
        <f>IF(Table_BudgetDetails[[#This Row],[Base Partner Contribution (per/IU)]]&lt;&gt;"",
SUM(Table_BudgetDetails[[#This Row],[Base Partner Contribution (per/IU)]:[Additional Partner Contribution (per/IU)]]),
"")</f>
        <v/>
      </c>
      <c r="P60" s="77" t="str">
        <f>IFERROR(VLOOKUP(Table_BudgetDetails[[#This Row],[Internship Type]],Table_ProgramCategoryLookups[[#All],[Internship Type]:[Comments]],2,0)+Table_BudgetDetails[[#This Row],[Additional Partner Contribution (per/IU)]],"")</f>
        <v/>
      </c>
      <c r="Q60" s="77" t="str">
        <f>IFERROR(VLOOKUP(Table_BudgetDetails[[#This Row],[Internship Type]],Table_ProgramCategoryLookups[],4,0),"")</f>
        <v/>
      </c>
      <c r="R60" s="81"/>
      <c r="S60" s="78" t="str">
        <f>IFERROR(
IF(Table_BudgetDetails[[#This Row],[Stipend Override]]&lt;&gt;"",Table_BudgetDetails[[#This Row],[Total Award (per/IU)]]-Table_BudgetDetails[[#This Row],[Stipend Override]],Table_BudgetDetails[[#This Row],[Total Award (per/IU)]]-Table_BudgetDetails[[#This Row],[Minimum Stipend (per/IU) ]]),
"")</f>
        <v/>
      </c>
      <c r="T60" s="77" t="str">
        <f>IFERROR(IF(Table_BudgetDetails[[#This Row],[Stipend Override]]&lt;&gt;"",Table_BudgetDetails[[#This Row],[Stipend Override]]*Table_BudgetDetails[[#This Row],[Number of Internship units (IUs)]],Table_BudgetDetails[[#This Row],[Minimum Stipend (per/IU) ]]*Table_BudgetDetails[[#This Row],[Number of Internship units (IUs)]]),"")</f>
        <v/>
      </c>
      <c r="U60" s="78" t="str">
        <f>IF(OR(Table_BudgetDetails[[#This Row],[Total Partner Contribution (per/IU)]]="",Table_BudgetDetails[[#This Row],[Number of Internship units (IUs)]]=""),
"",
Table_BudgetDetails[[#This Row],[Total Partner Contribution (per/IU)]]*Table_BudgetDetails[[#This Row],[Number of Internship units (IUs)]]
)</f>
        <v/>
      </c>
      <c r="V60" s="78" t="str">
        <f>IFERROR(
VLOOKUP(Table_BudgetDetails[[#This Row],[Internship Type]],Table_ProgramCategoryLookups[],5,0)*Table_BudgetDetails[[#This Row],[Number of Internship units (IUs)]]+Table_BudgetDetails[[#This Row],[Total Partner Contribution]],
"")</f>
        <v/>
      </c>
      <c r="W60" s="125"/>
      <c r="X60" s="54" t="str">
        <f>IFERROR(1/COUNTIF(Table_BudgetDetails[Intern Full Name],Table_BudgetDetails[[#This Row],[Intern Full Name]]),"")</f>
        <v/>
      </c>
      <c r="Y60" s="90" t="str">
        <f>IF(Table_BudgetDetails[[#This Row],[Intern Full Name]]="","Yes","No")</f>
        <v>Yes</v>
      </c>
    </row>
    <row r="61" spans="2:25" x14ac:dyDescent="0.35">
      <c r="B61" s="59"/>
      <c r="C61" s="75"/>
      <c r="D61" s="59"/>
      <c r="E61" s="59"/>
      <c r="F61" s="76" t="str">
        <f>IFERROR(VLOOKUP(Table_BudgetDetails[[#This Row],[Academic Supervisor 
(Account Holder)]],Table_AcademicSupervisors[[Academic Supervisor and Co-Supervisor Name(s)]:[Academic Institution Name]],2,0),"")</f>
        <v/>
      </c>
      <c r="G61" s="75"/>
      <c r="H61" s="60"/>
      <c r="I61" s="75"/>
      <c r="J61" s="60"/>
      <c r="K61" s="114"/>
      <c r="L61" s="116" t="str">
        <f>IF(AND(Table_BudgetDetails[[#This Row],[Number of Internship units (IUs)]]&lt;&gt;"",Table_BudgetDetails[[#This Row],[Internship Length (months)]]&lt;&gt;"",Table_BudgetDetails[[#This Row],[Estimated Start Date]]&lt;&gt;""),EDATE(Table_BudgetDetails[[#This Row],[Estimated Start Date]],Table_BudgetDetails[[#This Row],[Internship Length (months)]]*Table_BudgetDetails[[#This Row],[Number of Internship units (IUs)]]),"")</f>
        <v/>
      </c>
      <c r="M61" s="78" t="str">
        <f>IFERROR(VLOOKUP(Table_BudgetDetails[[#This Row],[Internship Type]],Table_ProgramCategoryLookups[],3,0),"")</f>
        <v/>
      </c>
      <c r="N61" s="128"/>
      <c r="O61" s="77" t="str">
        <f>IF(Table_BudgetDetails[[#This Row],[Base Partner Contribution (per/IU)]]&lt;&gt;"",
SUM(Table_BudgetDetails[[#This Row],[Base Partner Contribution (per/IU)]:[Additional Partner Contribution (per/IU)]]),
"")</f>
        <v/>
      </c>
      <c r="P61" s="77" t="str">
        <f>IFERROR(VLOOKUP(Table_BudgetDetails[[#This Row],[Internship Type]],Table_ProgramCategoryLookups[[#All],[Internship Type]:[Comments]],2,0)+Table_BudgetDetails[[#This Row],[Additional Partner Contribution (per/IU)]],"")</f>
        <v/>
      </c>
      <c r="Q61" s="77" t="str">
        <f>IFERROR(VLOOKUP(Table_BudgetDetails[[#This Row],[Internship Type]],Table_ProgramCategoryLookups[],4,0),"")</f>
        <v/>
      </c>
      <c r="R61" s="81"/>
      <c r="S61" s="78" t="str">
        <f>IFERROR(
IF(Table_BudgetDetails[[#This Row],[Stipend Override]]&lt;&gt;"",Table_BudgetDetails[[#This Row],[Total Award (per/IU)]]-Table_BudgetDetails[[#This Row],[Stipend Override]],Table_BudgetDetails[[#This Row],[Total Award (per/IU)]]-Table_BudgetDetails[[#This Row],[Minimum Stipend (per/IU) ]]),
"")</f>
        <v/>
      </c>
      <c r="T61" s="77" t="str">
        <f>IFERROR(IF(Table_BudgetDetails[[#This Row],[Stipend Override]]&lt;&gt;"",Table_BudgetDetails[[#This Row],[Stipend Override]]*Table_BudgetDetails[[#This Row],[Number of Internship units (IUs)]],Table_BudgetDetails[[#This Row],[Minimum Stipend (per/IU) ]]*Table_BudgetDetails[[#This Row],[Number of Internship units (IUs)]]),"")</f>
        <v/>
      </c>
      <c r="U61" s="78" t="str">
        <f>IF(OR(Table_BudgetDetails[[#This Row],[Total Partner Contribution (per/IU)]]="",Table_BudgetDetails[[#This Row],[Number of Internship units (IUs)]]=""),
"",
Table_BudgetDetails[[#This Row],[Total Partner Contribution (per/IU)]]*Table_BudgetDetails[[#This Row],[Number of Internship units (IUs)]]
)</f>
        <v/>
      </c>
      <c r="V61" s="78" t="str">
        <f>IFERROR(
VLOOKUP(Table_BudgetDetails[[#This Row],[Internship Type]],Table_ProgramCategoryLookups[],5,0)*Table_BudgetDetails[[#This Row],[Number of Internship units (IUs)]]+Table_BudgetDetails[[#This Row],[Total Partner Contribution]],
"")</f>
        <v/>
      </c>
      <c r="W61" s="125"/>
      <c r="X61" s="54" t="str">
        <f>IFERROR(1/COUNTIF(Table_BudgetDetails[Intern Full Name],Table_BudgetDetails[[#This Row],[Intern Full Name]]),"")</f>
        <v/>
      </c>
      <c r="Y61" s="90" t="str">
        <f>IF(Table_BudgetDetails[[#This Row],[Intern Full Name]]="","Yes","No")</f>
        <v>Yes</v>
      </c>
    </row>
    <row r="62" spans="2:25" x14ac:dyDescent="0.35">
      <c r="B62" s="59"/>
      <c r="C62" s="75"/>
      <c r="D62" s="59"/>
      <c r="E62" s="59"/>
      <c r="F62" s="76" t="str">
        <f>IFERROR(VLOOKUP(Table_BudgetDetails[[#This Row],[Academic Supervisor 
(Account Holder)]],Table_AcademicSupervisors[[Academic Supervisor and Co-Supervisor Name(s)]:[Academic Institution Name]],2,0),"")</f>
        <v/>
      </c>
      <c r="G62" s="75"/>
      <c r="H62" s="60"/>
      <c r="I62" s="75"/>
      <c r="J62" s="60"/>
      <c r="K62" s="114"/>
      <c r="L62" s="116" t="str">
        <f>IF(AND(Table_BudgetDetails[[#This Row],[Number of Internship units (IUs)]]&lt;&gt;"",Table_BudgetDetails[[#This Row],[Internship Length (months)]]&lt;&gt;"",Table_BudgetDetails[[#This Row],[Estimated Start Date]]&lt;&gt;""),EDATE(Table_BudgetDetails[[#This Row],[Estimated Start Date]],Table_BudgetDetails[[#This Row],[Internship Length (months)]]*Table_BudgetDetails[[#This Row],[Number of Internship units (IUs)]]),"")</f>
        <v/>
      </c>
      <c r="M62" s="78" t="str">
        <f>IFERROR(VLOOKUP(Table_BudgetDetails[[#This Row],[Internship Type]],Table_ProgramCategoryLookups[],3,0),"")</f>
        <v/>
      </c>
      <c r="N62" s="128"/>
      <c r="O62" s="77" t="str">
        <f>IF(Table_BudgetDetails[[#This Row],[Base Partner Contribution (per/IU)]]&lt;&gt;"",
SUM(Table_BudgetDetails[[#This Row],[Base Partner Contribution (per/IU)]:[Additional Partner Contribution (per/IU)]]),
"")</f>
        <v/>
      </c>
      <c r="P62" s="77" t="str">
        <f>IFERROR(VLOOKUP(Table_BudgetDetails[[#This Row],[Internship Type]],Table_ProgramCategoryLookups[[#All],[Internship Type]:[Comments]],2,0)+Table_BudgetDetails[[#This Row],[Additional Partner Contribution (per/IU)]],"")</f>
        <v/>
      </c>
      <c r="Q62" s="77" t="str">
        <f>IFERROR(VLOOKUP(Table_BudgetDetails[[#This Row],[Internship Type]],Table_ProgramCategoryLookups[],4,0),"")</f>
        <v/>
      </c>
      <c r="R62" s="81"/>
      <c r="S62" s="78" t="str">
        <f>IFERROR(
IF(Table_BudgetDetails[[#This Row],[Stipend Override]]&lt;&gt;"",Table_BudgetDetails[[#This Row],[Total Award (per/IU)]]-Table_BudgetDetails[[#This Row],[Stipend Override]],Table_BudgetDetails[[#This Row],[Total Award (per/IU)]]-Table_BudgetDetails[[#This Row],[Minimum Stipend (per/IU) ]]),
"")</f>
        <v/>
      </c>
      <c r="T62" s="77" t="str">
        <f>IFERROR(IF(Table_BudgetDetails[[#This Row],[Stipend Override]]&lt;&gt;"",Table_BudgetDetails[[#This Row],[Stipend Override]]*Table_BudgetDetails[[#This Row],[Number of Internship units (IUs)]],Table_BudgetDetails[[#This Row],[Minimum Stipend (per/IU) ]]*Table_BudgetDetails[[#This Row],[Number of Internship units (IUs)]]),"")</f>
        <v/>
      </c>
      <c r="U62" s="78" t="str">
        <f>IF(OR(Table_BudgetDetails[[#This Row],[Total Partner Contribution (per/IU)]]="",Table_BudgetDetails[[#This Row],[Number of Internship units (IUs)]]=""),
"",
Table_BudgetDetails[[#This Row],[Total Partner Contribution (per/IU)]]*Table_BudgetDetails[[#This Row],[Number of Internship units (IUs)]]
)</f>
        <v/>
      </c>
      <c r="V62" s="78" t="str">
        <f>IFERROR(
VLOOKUP(Table_BudgetDetails[[#This Row],[Internship Type]],Table_ProgramCategoryLookups[],5,0)*Table_BudgetDetails[[#This Row],[Number of Internship units (IUs)]]+Table_BudgetDetails[[#This Row],[Total Partner Contribution]],
"")</f>
        <v/>
      </c>
      <c r="W62" s="125"/>
      <c r="X62" s="54" t="str">
        <f>IFERROR(1/COUNTIF(Table_BudgetDetails[Intern Full Name],Table_BudgetDetails[[#This Row],[Intern Full Name]]),"")</f>
        <v/>
      </c>
      <c r="Y62" s="90" t="str">
        <f>IF(Table_BudgetDetails[[#This Row],[Intern Full Name]]="","Yes","No")</f>
        <v>Yes</v>
      </c>
    </row>
    <row r="63" spans="2:25" x14ac:dyDescent="0.35">
      <c r="B63" s="59"/>
      <c r="C63" s="75"/>
      <c r="D63" s="59"/>
      <c r="E63" s="59"/>
      <c r="F63" s="76" t="str">
        <f>IFERROR(VLOOKUP(Table_BudgetDetails[[#This Row],[Academic Supervisor 
(Account Holder)]],Table_AcademicSupervisors[[Academic Supervisor and Co-Supervisor Name(s)]:[Academic Institution Name]],2,0),"")</f>
        <v/>
      </c>
      <c r="G63" s="75"/>
      <c r="H63" s="60"/>
      <c r="I63" s="75"/>
      <c r="J63" s="60"/>
      <c r="K63" s="114"/>
      <c r="L63" s="116" t="str">
        <f>IF(AND(Table_BudgetDetails[[#This Row],[Number of Internship units (IUs)]]&lt;&gt;"",Table_BudgetDetails[[#This Row],[Internship Length (months)]]&lt;&gt;"",Table_BudgetDetails[[#This Row],[Estimated Start Date]]&lt;&gt;""),EDATE(Table_BudgetDetails[[#This Row],[Estimated Start Date]],Table_BudgetDetails[[#This Row],[Internship Length (months)]]*Table_BudgetDetails[[#This Row],[Number of Internship units (IUs)]]),"")</f>
        <v/>
      </c>
      <c r="M63" s="78" t="str">
        <f>IFERROR(VLOOKUP(Table_BudgetDetails[[#This Row],[Internship Type]],Table_ProgramCategoryLookups[],3,0),"")</f>
        <v/>
      </c>
      <c r="N63" s="128"/>
      <c r="O63" s="77" t="str">
        <f>IF(Table_BudgetDetails[[#This Row],[Base Partner Contribution (per/IU)]]&lt;&gt;"",
SUM(Table_BudgetDetails[[#This Row],[Base Partner Contribution (per/IU)]:[Additional Partner Contribution (per/IU)]]),
"")</f>
        <v/>
      </c>
      <c r="P63" s="77" t="str">
        <f>IFERROR(VLOOKUP(Table_BudgetDetails[[#This Row],[Internship Type]],Table_ProgramCategoryLookups[[#All],[Internship Type]:[Comments]],2,0)+Table_BudgetDetails[[#This Row],[Additional Partner Contribution (per/IU)]],"")</f>
        <v/>
      </c>
      <c r="Q63" s="77" t="str">
        <f>IFERROR(VLOOKUP(Table_BudgetDetails[[#This Row],[Internship Type]],Table_ProgramCategoryLookups[],4,0),"")</f>
        <v/>
      </c>
      <c r="R63" s="81"/>
      <c r="S63" s="78" t="str">
        <f>IFERROR(
IF(Table_BudgetDetails[[#This Row],[Stipend Override]]&lt;&gt;"",Table_BudgetDetails[[#This Row],[Total Award (per/IU)]]-Table_BudgetDetails[[#This Row],[Stipend Override]],Table_BudgetDetails[[#This Row],[Total Award (per/IU)]]-Table_BudgetDetails[[#This Row],[Minimum Stipend (per/IU) ]]),
"")</f>
        <v/>
      </c>
      <c r="T63" s="77" t="str">
        <f>IFERROR(IF(Table_BudgetDetails[[#This Row],[Stipend Override]]&lt;&gt;"",Table_BudgetDetails[[#This Row],[Stipend Override]]*Table_BudgetDetails[[#This Row],[Number of Internship units (IUs)]],Table_BudgetDetails[[#This Row],[Minimum Stipend (per/IU) ]]*Table_BudgetDetails[[#This Row],[Number of Internship units (IUs)]]),"")</f>
        <v/>
      </c>
      <c r="U63" s="78" t="str">
        <f>IF(OR(Table_BudgetDetails[[#This Row],[Total Partner Contribution (per/IU)]]="",Table_BudgetDetails[[#This Row],[Number of Internship units (IUs)]]=""),
"",
Table_BudgetDetails[[#This Row],[Total Partner Contribution (per/IU)]]*Table_BudgetDetails[[#This Row],[Number of Internship units (IUs)]]
)</f>
        <v/>
      </c>
      <c r="V63" s="78" t="str">
        <f>IFERROR(
VLOOKUP(Table_BudgetDetails[[#This Row],[Internship Type]],Table_ProgramCategoryLookups[],5,0)*Table_BudgetDetails[[#This Row],[Number of Internship units (IUs)]]+Table_BudgetDetails[[#This Row],[Total Partner Contribution]],
"")</f>
        <v/>
      </c>
      <c r="W63" s="125"/>
      <c r="X63" s="54" t="str">
        <f>IFERROR(1/COUNTIF(Table_BudgetDetails[Intern Full Name],Table_BudgetDetails[[#This Row],[Intern Full Name]]),"")</f>
        <v/>
      </c>
      <c r="Y63" s="90" t="str">
        <f>IF(Table_BudgetDetails[[#This Row],[Intern Full Name]]="","Yes","No")</f>
        <v>Yes</v>
      </c>
    </row>
    <row r="64" spans="2:25" x14ac:dyDescent="0.35">
      <c r="B64" s="59"/>
      <c r="C64" s="75"/>
      <c r="D64" s="59"/>
      <c r="E64" s="59"/>
      <c r="F64" s="76" t="str">
        <f>IFERROR(VLOOKUP(Table_BudgetDetails[[#This Row],[Academic Supervisor 
(Account Holder)]],Table_AcademicSupervisors[[Academic Supervisor and Co-Supervisor Name(s)]:[Academic Institution Name]],2,0),"")</f>
        <v/>
      </c>
      <c r="G64" s="75"/>
      <c r="H64" s="60"/>
      <c r="I64" s="75"/>
      <c r="J64" s="60"/>
      <c r="K64" s="114"/>
      <c r="L64" s="116" t="str">
        <f>IF(AND(Table_BudgetDetails[[#This Row],[Number of Internship units (IUs)]]&lt;&gt;"",Table_BudgetDetails[[#This Row],[Internship Length (months)]]&lt;&gt;"",Table_BudgetDetails[[#This Row],[Estimated Start Date]]&lt;&gt;""),EDATE(Table_BudgetDetails[[#This Row],[Estimated Start Date]],Table_BudgetDetails[[#This Row],[Internship Length (months)]]*Table_BudgetDetails[[#This Row],[Number of Internship units (IUs)]]),"")</f>
        <v/>
      </c>
      <c r="M64" s="78" t="str">
        <f>IFERROR(VLOOKUP(Table_BudgetDetails[[#This Row],[Internship Type]],Table_ProgramCategoryLookups[],3,0),"")</f>
        <v/>
      </c>
      <c r="N64" s="128"/>
      <c r="O64" s="77" t="str">
        <f>IF(Table_BudgetDetails[[#This Row],[Base Partner Contribution (per/IU)]]&lt;&gt;"",
SUM(Table_BudgetDetails[[#This Row],[Base Partner Contribution (per/IU)]:[Additional Partner Contribution (per/IU)]]),
"")</f>
        <v/>
      </c>
      <c r="P64" s="77" t="str">
        <f>IFERROR(VLOOKUP(Table_BudgetDetails[[#This Row],[Internship Type]],Table_ProgramCategoryLookups[[#All],[Internship Type]:[Comments]],2,0)+Table_BudgetDetails[[#This Row],[Additional Partner Contribution (per/IU)]],"")</f>
        <v/>
      </c>
      <c r="Q64" s="77" t="str">
        <f>IFERROR(VLOOKUP(Table_BudgetDetails[[#This Row],[Internship Type]],Table_ProgramCategoryLookups[],4,0),"")</f>
        <v/>
      </c>
      <c r="R64" s="81"/>
      <c r="S64" s="78" t="str">
        <f>IFERROR(
IF(Table_BudgetDetails[[#This Row],[Stipend Override]]&lt;&gt;"",Table_BudgetDetails[[#This Row],[Total Award (per/IU)]]-Table_BudgetDetails[[#This Row],[Stipend Override]],Table_BudgetDetails[[#This Row],[Total Award (per/IU)]]-Table_BudgetDetails[[#This Row],[Minimum Stipend (per/IU) ]]),
"")</f>
        <v/>
      </c>
      <c r="T64" s="77" t="str">
        <f>IFERROR(IF(Table_BudgetDetails[[#This Row],[Stipend Override]]&lt;&gt;"",Table_BudgetDetails[[#This Row],[Stipend Override]]*Table_BudgetDetails[[#This Row],[Number of Internship units (IUs)]],Table_BudgetDetails[[#This Row],[Minimum Stipend (per/IU) ]]*Table_BudgetDetails[[#This Row],[Number of Internship units (IUs)]]),"")</f>
        <v/>
      </c>
      <c r="U64" s="78" t="str">
        <f>IF(OR(Table_BudgetDetails[[#This Row],[Total Partner Contribution (per/IU)]]="",Table_BudgetDetails[[#This Row],[Number of Internship units (IUs)]]=""),
"",
Table_BudgetDetails[[#This Row],[Total Partner Contribution (per/IU)]]*Table_BudgetDetails[[#This Row],[Number of Internship units (IUs)]]
)</f>
        <v/>
      </c>
      <c r="V64" s="78" t="str">
        <f>IFERROR(
VLOOKUP(Table_BudgetDetails[[#This Row],[Internship Type]],Table_ProgramCategoryLookups[],5,0)*Table_BudgetDetails[[#This Row],[Number of Internship units (IUs)]]+Table_BudgetDetails[[#This Row],[Total Partner Contribution]],
"")</f>
        <v/>
      </c>
      <c r="W64" s="125"/>
      <c r="X64" s="54" t="str">
        <f>IFERROR(1/COUNTIF(Table_BudgetDetails[Intern Full Name],Table_BudgetDetails[[#This Row],[Intern Full Name]]),"")</f>
        <v/>
      </c>
      <c r="Y64" s="90" t="str">
        <f>IF(Table_BudgetDetails[[#This Row],[Intern Full Name]]="","Yes","No")</f>
        <v>Yes</v>
      </c>
    </row>
    <row r="65" spans="2:25" x14ac:dyDescent="0.35">
      <c r="B65" s="59"/>
      <c r="C65" s="75"/>
      <c r="D65" s="59"/>
      <c r="E65" s="59"/>
      <c r="F65" s="76" t="str">
        <f>IFERROR(VLOOKUP(Table_BudgetDetails[[#This Row],[Academic Supervisor 
(Account Holder)]],Table_AcademicSupervisors[[Academic Supervisor and Co-Supervisor Name(s)]:[Academic Institution Name]],2,0),"")</f>
        <v/>
      </c>
      <c r="G65" s="75"/>
      <c r="H65" s="60"/>
      <c r="I65" s="75"/>
      <c r="J65" s="60"/>
      <c r="K65" s="114"/>
      <c r="L65" s="116" t="str">
        <f>IF(AND(Table_BudgetDetails[[#This Row],[Number of Internship units (IUs)]]&lt;&gt;"",Table_BudgetDetails[[#This Row],[Internship Length (months)]]&lt;&gt;"",Table_BudgetDetails[[#This Row],[Estimated Start Date]]&lt;&gt;""),EDATE(Table_BudgetDetails[[#This Row],[Estimated Start Date]],Table_BudgetDetails[[#This Row],[Internship Length (months)]]*Table_BudgetDetails[[#This Row],[Number of Internship units (IUs)]]),"")</f>
        <v/>
      </c>
      <c r="M65" s="78" t="str">
        <f>IFERROR(VLOOKUP(Table_BudgetDetails[[#This Row],[Internship Type]],Table_ProgramCategoryLookups[],3,0),"")</f>
        <v/>
      </c>
      <c r="N65" s="128"/>
      <c r="O65" s="77" t="str">
        <f>IF(Table_BudgetDetails[[#This Row],[Base Partner Contribution (per/IU)]]&lt;&gt;"",
SUM(Table_BudgetDetails[[#This Row],[Base Partner Contribution (per/IU)]:[Additional Partner Contribution (per/IU)]]),
"")</f>
        <v/>
      </c>
      <c r="P65" s="77" t="str">
        <f>IFERROR(VLOOKUP(Table_BudgetDetails[[#This Row],[Internship Type]],Table_ProgramCategoryLookups[[#All],[Internship Type]:[Comments]],2,0)+Table_BudgetDetails[[#This Row],[Additional Partner Contribution (per/IU)]],"")</f>
        <v/>
      </c>
      <c r="Q65" s="77" t="str">
        <f>IFERROR(VLOOKUP(Table_BudgetDetails[[#This Row],[Internship Type]],Table_ProgramCategoryLookups[],4,0),"")</f>
        <v/>
      </c>
      <c r="R65" s="81"/>
      <c r="S65" s="78" t="str">
        <f>IFERROR(
IF(Table_BudgetDetails[[#This Row],[Stipend Override]]&lt;&gt;"",Table_BudgetDetails[[#This Row],[Total Award (per/IU)]]-Table_BudgetDetails[[#This Row],[Stipend Override]],Table_BudgetDetails[[#This Row],[Total Award (per/IU)]]-Table_BudgetDetails[[#This Row],[Minimum Stipend (per/IU) ]]),
"")</f>
        <v/>
      </c>
      <c r="T65" s="77" t="str">
        <f>IFERROR(IF(Table_BudgetDetails[[#This Row],[Stipend Override]]&lt;&gt;"",Table_BudgetDetails[[#This Row],[Stipend Override]]*Table_BudgetDetails[[#This Row],[Number of Internship units (IUs)]],Table_BudgetDetails[[#This Row],[Minimum Stipend (per/IU) ]]*Table_BudgetDetails[[#This Row],[Number of Internship units (IUs)]]),"")</f>
        <v/>
      </c>
      <c r="U65" s="78" t="str">
        <f>IF(OR(Table_BudgetDetails[[#This Row],[Total Partner Contribution (per/IU)]]="",Table_BudgetDetails[[#This Row],[Number of Internship units (IUs)]]=""),
"",
Table_BudgetDetails[[#This Row],[Total Partner Contribution (per/IU)]]*Table_BudgetDetails[[#This Row],[Number of Internship units (IUs)]]
)</f>
        <v/>
      </c>
      <c r="V65" s="78" t="str">
        <f>IFERROR(
VLOOKUP(Table_BudgetDetails[[#This Row],[Internship Type]],Table_ProgramCategoryLookups[],5,0)*Table_BudgetDetails[[#This Row],[Number of Internship units (IUs)]]+Table_BudgetDetails[[#This Row],[Total Partner Contribution]],
"")</f>
        <v/>
      </c>
      <c r="W65" s="125"/>
      <c r="X65" s="54" t="str">
        <f>IFERROR(1/COUNTIF(Table_BudgetDetails[Intern Full Name],Table_BudgetDetails[[#This Row],[Intern Full Name]]),"")</f>
        <v/>
      </c>
      <c r="Y65" s="90" t="str">
        <f>IF(Table_BudgetDetails[[#This Row],[Intern Full Name]]="","Yes","No")</f>
        <v>Yes</v>
      </c>
    </row>
    <row r="66" spans="2:25" x14ac:dyDescent="0.35">
      <c r="B66" s="59"/>
      <c r="C66" s="75"/>
      <c r="D66" s="59"/>
      <c r="E66" s="59"/>
      <c r="F66" s="76" t="str">
        <f>IFERROR(VLOOKUP(Table_BudgetDetails[[#This Row],[Academic Supervisor 
(Account Holder)]],Table_AcademicSupervisors[[Academic Supervisor and Co-Supervisor Name(s)]:[Academic Institution Name]],2,0),"")</f>
        <v/>
      </c>
      <c r="G66" s="75"/>
      <c r="H66" s="60"/>
      <c r="I66" s="75"/>
      <c r="J66" s="60"/>
      <c r="K66" s="114"/>
      <c r="L66" s="116" t="str">
        <f>IF(AND(Table_BudgetDetails[[#This Row],[Number of Internship units (IUs)]]&lt;&gt;"",Table_BudgetDetails[[#This Row],[Internship Length (months)]]&lt;&gt;"",Table_BudgetDetails[[#This Row],[Estimated Start Date]]&lt;&gt;""),EDATE(Table_BudgetDetails[[#This Row],[Estimated Start Date]],Table_BudgetDetails[[#This Row],[Internship Length (months)]]*Table_BudgetDetails[[#This Row],[Number of Internship units (IUs)]]),"")</f>
        <v/>
      </c>
      <c r="M66" s="78" t="str">
        <f>IFERROR(VLOOKUP(Table_BudgetDetails[[#This Row],[Internship Type]],Table_ProgramCategoryLookups[],3,0),"")</f>
        <v/>
      </c>
      <c r="N66" s="128"/>
      <c r="O66" s="77" t="str">
        <f>IF(Table_BudgetDetails[[#This Row],[Base Partner Contribution (per/IU)]]&lt;&gt;"",
SUM(Table_BudgetDetails[[#This Row],[Base Partner Contribution (per/IU)]:[Additional Partner Contribution (per/IU)]]),
"")</f>
        <v/>
      </c>
      <c r="P66" s="77" t="str">
        <f>IFERROR(VLOOKUP(Table_BudgetDetails[[#This Row],[Internship Type]],Table_ProgramCategoryLookups[[#All],[Internship Type]:[Comments]],2,0)+Table_BudgetDetails[[#This Row],[Additional Partner Contribution (per/IU)]],"")</f>
        <v/>
      </c>
      <c r="Q66" s="77" t="str">
        <f>IFERROR(VLOOKUP(Table_BudgetDetails[[#This Row],[Internship Type]],Table_ProgramCategoryLookups[],4,0),"")</f>
        <v/>
      </c>
      <c r="R66" s="81"/>
      <c r="S66" s="78" t="str">
        <f>IFERROR(
IF(Table_BudgetDetails[[#This Row],[Stipend Override]]&lt;&gt;"",Table_BudgetDetails[[#This Row],[Total Award (per/IU)]]-Table_BudgetDetails[[#This Row],[Stipend Override]],Table_BudgetDetails[[#This Row],[Total Award (per/IU)]]-Table_BudgetDetails[[#This Row],[Minimum Stipend (per/IU) ]]),
"")</f>
        <v/>
      </c>
      <c r="T66" s="77" t="str">
        <f>IFERROR(IF(Table_BudgetDetails[[#This Row],[Stipend Override]]&lt;&gt;"",Table_BudgetDetails[[#This Row],[Stipend Override]]*Table_BudgetDetails[[#This Row],[Number of Internship units (IUs)]],Table_BudgetDetails[[#This Row],[Minimum Stipend (per/IU) ]]*Table_BudgetDetails[[#This Row],[Number of Internship units (IUs)]]),"")</f>
        <v/>
      </c>
      <c r="U66" s="78" t="str">
        <f>IF(OR(Table_BudgetDetails[[#This Row],[Total Partner Contribution (per/IU)]]="",Table_BudgetDetails[[#This Row],[Number of Internship units (IUs)]]=""),
"",
Table_BudgetDetails[[#This Row],[Total Partner Contribution (per/IU)]]*Table_BudgetDetails[[#This Row],[Number of Internship units (IUs)]]
)</f>
        <v/>
      </c>
      <c r="V66" s="78" t="str">
        <f>IFERROR(
VLOOKUP(Table_BudgetDetails[[#This Row],[Internship Type]],Table_ProgramCategoryLookups[],5,0)*Table_BudgetDetails[[#This Row],[Number of Internship units (IUs)]]+Table_BudgetDetails[[#This Row],[Total Partner Contribution]],
"")</f>
        <v/>
      </c>
      <c r="W66" s="125"/>
      <c r="X66" s="54" t="str">
        <f>IFERROR(1/COUNTIF(Table_BudgetDetails[Intern Full Name],Table_BudgetDetails[[#This Row],[Intern Full Name]]),"")</f>
        <v/>
      </c>
      <c r="Y66" s="90" t="str">
        <f>IF(Table_BudgetDetails[[#This Row],[Intern Full Name]]="","Yes","No")</f>
        <v>Yes</v>
      </c>
    </row>
    <row r="67" spans="2:25" x14ac:dyDescent="0.35">
      <c r="B67" s="59"/>
      <c r="C67" s="75"/>
      <c r="D67" s="59"/>
      <c r="E67" s="59"/>
      <c r="F67" s="76" t="str">
        <f>IFERROR(VLOOKUP(Table_BudgetDetails[[#This Row],[Academic Supervisor 
(Account Holder)]],Table_AcademicSupervisors[[Academic Supervisor and Co-Supervisor Name(s)]:[Academic Institution Name]],2,0),"")</f>
        <v/>
      </c>
      <c r="G67" s="75"/>
      <c r="H67" s="60"/>
      <c r="I67" s="75"/>
      <c r="J67" s="60"/>
      <c r="K67" s="114"/>
      <c r="L67" s="116" t="str">
        <f>IF(AND(Table_BudgetDetails[[#This Row],[Number of Internship units (IUs)]]&lt;&gt;"",Table_BudgetDetails[[#This Row],[Internship Length (months)]]&lt;&gt;"",Table_BudgetDetails[[#This Row],[Estimated Start Date]]&lt;&gt;""),EDATE(Table_BudgetDetails[[#This Row],[Estimated Start Date]],Table_BudgetDetails[[#This Row],[Internship Length (months)]]*Table_BudgetDetails[[#This Row],[Number of Internship units (IUs)]]),"")</f>
        <v/>
      </c>
      <c r="M67" s="78" t="str">
        <f>IFERROR(VLOOKUP(Table_BudgetDetails[[#This Row],[Internship Type]],Table_ProgramCategoryLookups[],3,0),"")</f>
        <v/>
      </c>
      <c r="N67" s="128"/>
      <c r="O67" s="77" t="str">
        <f>IF(Table_BudgetDetails[[#This Row],[Base Partner Contribution (per/IU)]]&lt;&gt;"",
SUM(Table_BudgetDetails[[#This Row],[Base Partner Contribution (per/IU)]:[Additional Partner Contribution (per/IU)]]),
"")</f>
        <v/>
      </c>
      <c r="P67" s="77" t="str">
        <f>IFERROR(VLOOKUP(Table_BudgetDetails[[#This Row],[Internship Type]],Table_ProgramCategoryLookups[[#All],[Internship Type]:[Comments]],2,0)+Table_BudgetDetails[[#This Row],[Additional Partner Contribution (per/IU)]],"")</f>
        <v/>
      </c>
      <c r="Q67" s="77" t="str">
        <f>IFERROR(VLOOKUP(Table_BudgetDetails[[#This Row],[Internship Type]],Table_ProgramCategoryLookups[],4,0),"")</f>
        <v/>
      </c>
      <c r="R67" s="81"/>
      <c r="S67" s="78" t="str">
        <f>IFERROR(
IF(Table_BudgetDetails[[#This Row],[Stipend Override]]&lt;&gt;"",Table_BudgetDetails[[#This Row],[Total Award (per/IU)]]-Table_BudgetDetails[[#This Row],[Stipend Override]],Table_BudgetDetails[[#This Row],[Total Award (per/IU)]]-Table_BudgetDetails[[#This Row],[Minimum Stipend (per/IU) ]]),
"")</f>
        <v/>
      </c>
      <c r="T67" s="77" t="str">
        <f>IFERROR(IF(Table_BudgetDetails[[#This Row],[Stipend Override]]&lt;&gt;"",Table_BudgetDetails[[#This Row],[Stipend Override]]*Table_BudgetDetails[[#This Row],[Number of Internship units (IUs)]],Table_BudgetDetails[[#This Row],[Minimum Stipend (per/IU) ]]*Table_BudgetDetails[[#This Row],[Number of Internship units (IUs)]]),"")</f>
        <v/>
      </c>
      <c r="U67" s="78" t="str">
        <f>IF(OR(Table_BudgetDetails[[#This Row],[Total Partner Contribution (per/IU)]]="",Table_BudgetDetails[[#This Row],[Number of Internship units (IUs)]]=""),
"",
Table_BudgetDetails[[#This Row],[Total Partner Contribution (per/IU)]]*Table_BudgetDetails[[#This Row],[Number of Internship units (IUs)]]
)</f>
        <v/>
      </c>
      <c r="V67" s="78" t="str">
        <f>IFERROR(
VLOOKUP(Table_BudgetDetails[[#This Row],[Internship Type]],Table_ProgramCategoryLookups[],5,0)*Table_BudgetDetails[[#This Row],[Number of Internship units (IUs)]]+Table_BudgetDetails[[#This Row],[Total Partner Contribution]],
"")</f>
        <v/>
      </c>
      <c r="W67" s="125"/>
      <c r="X67" s="54" t="str">
        <f>IFERROR(1/COUNTIF(Table_BudgetDetails[Intern Full Name],Table_BudgetDetails[[#This Row],[Intern Full Name]]),"")</f>
        <v/>
      </c>
      <c r="Y67" s="90" t="str">
        <f>IF(Table_BudgetDetails[[#This Row],[Intern Full Name]]="","Yes","No")</f>
        <v>Yes</v>
      </c>
    </row>
    <row r="68" spans="2:25" x14ac:dyDescent="0.35">
      <c r="B68" s="59"/>
      <c r="C68" s="75"/>
      <c r="D68" s="59"/>
      <c r="E68" s="59"/>
      <c r="F68" s="76" t="str">
        <f>IFERROR(VLOOKUP(Table_BudgetDetails[[#This Row],[Academic Supervisor 
(Account Holder)]],Table_AcademicSupervisors[[Academic Supervisor and Co-Supervisor Name(s)]:[Academic Institution Name]],2,0),"")</f>
        <v/>
      </c>
      <c r="G68" s="75"/>
      <c r="H68" s="60"/>
      <c r="I68" s="75"/>
      <c r="J68" s="60"/>
      <c r="K68" s="114"/>
      <c r="L68" s="116" t="str">
        <f>IF(AND(Table_BudgetDetails[[#This Row],[Number of Internship units (IUs)]]&lt;&gt;"",Table_BudgetDetails[[#This Row],[Internship Length (months)]]&lt;&gt;"",Table_BudgetDetails[[#This Row],[Estimated Start Date]]&lt;&gt;""),EDATE(Table_BudgetDetails[[#This Row],[Estimated Start Date]],Table_BudgetDetails[[#This Row],[Internship Length (months)]]*Table_BudgetDetails[[#This Row],[Number of Internship units (IUs)]]),"")</f>
        <v/>
      </c>
      <c r="M68" s="78" t="str">
        <f>IFERROR(VLOOKUP(Table_BudgetDetails[[#This Row],[Internship Type]],Table_ProgramCategoryLookups[],3,0),"")</f>
        <v/>
      </c>
      <c r="N68" s="128"/>
      <c r="O68" s="77" t="str">
        <f>IF(Table_BudgetDetails[[#This Row],[Base Partner Contribution (per/IU)]]&lt;&gt;"",
SUM(Table_BudgetDetails[[#This Row],[Base Partner Contribution (per/IU)]:[Additional Partner Contribution (per/IU)]]),
"")</f>
        <v/>
      </c>
      <c r="P68" s="77" t="str">
        <f>IFERROR(VLOOKUP(Table_BudgetDetails[[#This Row],[Internship Type]],Table_ProgramCategoryLookups[[#All],[Internship Type]:[Comments]],2,0)+Table_BudgetDetails[[#This Row],[Additional Partner Contribution (per/IU)]],"")</f>
        <v/>
      </c>
      <c r="Q68" s="77" t="str">
        <f>IFERROR(VLOOKUP(Table_BudgetDetails[[#This Row],[Internship Type]],Table_ProgramCategoryLookups[],4,0),"")</f>
        <v/>
      </c>
      <c r="R68" s="81"/>
      <c r="S68" s="78" t="str">
        <f>IFERROR(
IF(Table_BudgetDetails[[#This Row],[Stipend Override]]&lt;&gt;"",Table_BudgetDetails[[#This Row],[Total Award (per/IU)]]-Table_BudgetDetails[[#This Row],[Stipend Override]],Table_BudgetDetails[[#This Row],[Total Award (per/IU)]]-Table_BudgetDetails[[#This Row],[Minimum Stipend (per/IU) ]]),
"")</f>
        <v/>
      </c>
      <c r="T68" s="77" t="str">
        <f>IFERROR(IF(Table_BudgetDetails[[#This Row],[Stipend Override]]&lt;&gt;"",Table_BudgetDetails[[#This Row],[Stipend Override]]*Table_BudgetDetails[[#This Row],[Number of Internship units (IUs)]],Table_BudgetDetails[[#This Row],[Minimum Stipend (per/IU) ]]*Table_BudgetDetails[[#This Row],[Number of Internship units (IUs)]]),"")</f>
        <v/>
      </c>
      <c r="U68" s="78" t="str">
        <f>IF(OR(Table_BudgetDetails[[#This Row],[Total Partner Contribution (per/IU)]]="",Table_BudgetDetails[[#This Row],[Number of Internship units (IUs)]]=""),
"",
Table_BudgetDetails[[#This Row],[Total Partner Contribution (per/IU)]]*Table_BudgetDetails[[#This Row],[Number of Internship units (IUs)]]
)</f>
        <v/>
      </c>
      <c r="V68" s="78" t="str">
        <f>IFERROR(
VLOOKUP(Table_BudgetDetails[[#This Row],[Internship Type]],Table_ProgramCategoryLookups[],5,0)*Table_BudgetDetails[[#This Row],[Number of Internship units (IUs)]]+Table_BudgetDetails[[#This Row],[Total Partner Contribution]],
"")</f>
        <v/>
      </c>
      <c r="W68" s="125"/>
      <c r="X68" s="54" t="str">
        <f>IFERROR(1/COUNTIF(Table_BudgetDetails[Intern Full Name],Table_BudgetDetails[[#This Row],[Intern Full Name]]),"")</f>
        <v/>
      </c>
      <c r="Y68" s="90" t="str">
        <f>IF(Table_BudgetDetails[[#This Row],[Intern Full Name]]="","Yes","No")</f>
        <v>Yes</v>
      </c>
    </row>
    <row r="69" spans="2:25" x14ac:dyDescent="0.35">
      <c r="B69" s="59"/>
      <c r="C69" s="75"/>
      <c r="D69" s="59"/>
      <c r="E69" s="59"/>
      <c r="F69" s="76" t="str">
        <f>IFERROR(VLOOKUP(Table_BudgetDetails[[#This Row],[Academic Supervisor 
(Account Holder)]],Table_AcademicSupervisors[[Academic Supervisor and Co-Supervisor Name(s)]:[Academic Institution Name]],2,0),"")</f>
        <v/>
      </c>
      <c r="G69" s="75"/>
      <c r="H69" s="60"/>
      <c r="I69" s="75"/>
      <c r="J69" s="60"/>
      <c r="K69" s="114"/>
      <c r="L69" s="116" t="str">
        <f>IF(AND(Table_BudgetDetails[[#This Row],[Number of Internship units (IUs)]]&lt;&gt;"",Table_BudgetDetails[[#This Row],[Internship Length (months)]]&lt;&gt;"",Table_BudgetDetails[[#This Row],[Estimated Start Date]]&lt;&gt;""),EDATE(Table_BudgetDetails[[#This Row],[Estimated Start Date]],Table_BudgetDetails[[#This Row],[Internship Length (months)]]*Table_BudgetDetails[[#This Row],[Number of Internship units (IUs)]]),"")</f>
        <v/>
      </c>
      <c r="M69" s="78" t="str">
        <f>IFERROR(VLOOKUP(Table_BudgetDetails[[#This Row],[Internship Type]],Table_ProgramCategoryLookups[],3,0),"")</f>
        <v/>
      </c>
      <c r="N69" s="128"/>
      <c r="O69" s="77" t="str">
        <f>IF(Table_BudgetDetails[[#This Row],[Base Partner Contribution (per/IU)]]&lt;&gt;"",
SUM(Table_BudgetDetails[[#This Row],[Base Partner Contribution (per/IU)]:[Additional Partner Contribution (per/IU)]]),
"")</f>
        <v/>
      </c>
      <c r="P69" s="77" t="str">
        <f>IFERROR(VLOOKUP(Table_BudgetDetails[[#This Row],[Internship Type]],Table_ProgramCategoryLookups[[#All],[Internship Type]:[Comments]],2,0)+Table_BudgetDetails[[#This Row],[Additional Partner Contribution (per/IU)]],"")</f>
        <v/>
      </c>
      <c r="Q69" s="77" t="str">
        <f>IFERROR(VLOOKUP(Table_BudgetDetails[[#This Row],[Internship Type]],Table_ProgramCategoryLookups[],4,0),"")</f>
        <v/>
      </c>
      <c r="R69" s="81"/>
      <c r="S69" s="78" t="str">
        <f>IFERROR(
IF(Table_BudgetDetails[[#This Row],[Stipend Override]]&lt;&gt;"",Table_BudgetDetails[[#This Row],[Total Award (per/IU)]]-Table_BudgetDetails[[#This Row],[Stipend Override]],Table_BudgetDetails[[#This Row],[Total Award (per/IU)]]-Table_BudgetDetails[[#This Row],[Minimum Stipend (per/IU) ]]),
"")</f>
        <v/>
      </c>
      <c r="T69" s="77" t="str">
        <f>IFERROR(IF(Table_BudgetDetails[[#This Row],[Stipend Override]]&lt;&gt;"",Table_BudgetDetails[[#This Row],[Stipend Override]]*Table_BudgetDetails[[#This Row],[Number of Internship units (IUs)]],Table_BudgetDetails[[#This Row],[Minimum Stipend (per/IU) ]]*Table_BudgetDetails[[#This Row],[Number of Internship units (IUs)]]),"")</f>
        <v/>
      </c>
      <c r="U69" s="78" t="str">
        <f>IF(OR(Table_BudgetDetails[[#This Row],[Total Partner Contribution (per/IU)]]="",Table_BudgetDetails[[#This Row],[Number of Internship units (IUs)]]=""),
"",
Table_BudgetDetails[[#This Row],[Total Partner Contribution (per/IU)]]*Table_BudgetDetails[[#This Row],[Number of Internship units (IUs)]]
)</f>
        <v/>
      </c>
      <c r="V69" s="78" t="str">
        <f>IFERROR(
VLOOKUP(Table_BudgetDetails[[#This Row],[Internship Type]],Table_ProgramCategoryLookups[],5,0)*Table_BudgetDetails[[#This Row],[Number of Internship units (IUs)]]+Table_BudgetDetails[[#This Row],[Total Partner Contribution]],
"")</f>
        <v/>
      </c>
      <c r="W69" s="125"/>
      <c r="X69" s="54" t="str">
        <f>IFERROR(1/COUNTIF(Table_BudgetDetails[Intern Full Name],Table_BudgetDetails[[#This Row],[Intern Full Name]]),"")</f>
        <v/>
      </c>
      <c r="Y69" s="90" t="str">
        <f>IF(Table_BudgetDetails[[#This Row],[Intern Full Name]]="","Yes","No")</f>
        <v>Yes</v>
      </c>
    </row>
    <row r="70" spans="2:25" x14ac:dyDescent="0.35">
      <c r="B70" s="59"/>
      <c r="C70" s="75"/>
      <c r="D70" s="59"/>
      <c r="E70" s="59"/>
      <c r="F70" s="76" t="str">
        <f>IFERROR(VLOOKUP(Table_BudgetDetails[[#This Row],[Academic Supervisor 
(Account Holder)]],Table_AcademicSupervisors[[Academic Supervisor and Co-Supervisor Name(s)]:[Academic Institution Name]],2,0),"")</f>
        <v/>
      </c>
      <c r="G70" s="75"/>
      <c r="H70" s="60"/>
      <c r="I70" s="75"/>
      <c r="J70" s="60"/>
      <c r="K70" s="114"/>
      <c r="L70" s="116" t="str">
        <f>IF(AND(Table_BudgetDetails[[#This Row],[Number of Internship units (IUs)]]&lt;&gt;"",Table_BudgetDetails[[#This Row],[Internship Length (months)]]&lt;&gt;"",Table_BudgetDetails[[#This Row],[Estimated Start Date]]&lt;&gt;""),EDATE(Table_BudgetDetails[[#This Row],[Estimated Start Date]],Table_BudgetDetails[[#This Row],[Internship Length (months)]]*Table_BudgetDetails[[#This Row],[Number of Internship units (IUs)]]),"")</f>
        <v/>
      </c>
      <c r="M70" s="78" t="str">
        <f>IFERROR(VLOOKUP(Table_BudgetDetails[[#This Row],[Internship Type]],Table_ProgramCategoryLookups[],3,0),"")</f>
        <v/>
      </c>
      <c r="N70" s="128"/>
      <c r="O70" s="77" t="str">
        <f>IF(Table_BudgetDetails[[#This Row],[Base Partner Contribution (per/IU)]]&lt;&gt;"",
SUM(Table_BudgetDetails[[#This Row],[Base Partner Contribution (per/IU)]:[Additional Partner Contribution (per/IU)]]),
"")</f>
        <v/>
      </c>
      <c r="P70" s="77" t="str">
        <f>IFERROR(VLOOKUP(Table_BudgetDetails[[#This Row],[Internship Type]],Table_ProgramCategoryLookups[[#All],[Internship Type]:[Comments]],2,0)+Table_BudgetDetails[[#This Row],[Additional Partner Contribution (per/IU)]],"")</f>
        <v/>
      </c>
      <c r="Q70" s="77" t="str">
        <f>IFERROR(VLOOKUP(Table_BudgetDetails[[#This Row],[Internship Type]],Table_ProgramCategoryLookups[],4,0),"")</f>
        <v/>
      </c>
      <c r="R70" s="81"/>
      <c r="S70" s="78" t="str">
        <f>IFERROR(
IF(Table_BudgetDetails[[#This Row],[Stipend Override]]&lt;&gt;"",Table_BudgetDetails[[#This Row],[Total Award (per/IU)]]-Table_BudgetDetails[[#This Row],[Stipend Override]],Table_BudgetDetails[[#This Row],[Total Award (per/IU)]]-Table_BudgetDetails[[#This Row],[Minimum Stipend (per/IU) ]]),
"")</f>
        <v/>
      </c>
      <c r="T70" s="77" t="str">
        <f>IFERROR(IF(Table_BudgetDetails[[#This Row],[Stipend Override]]&lt;&gt;"",Table_BudgetDetails[[#This Row],[Stipend Override]]*Table_BudgetDetails[[#This Row],[Number of Internship units (IUs)]],Table_BudgetDetails[[#This Row],[Minimum Stipend (per/IU) ]]*Table_BudgetDetails[[#This Row],[Number of Internship units (IUs)]]),"")</f>
        <v/>
      </c>
      <c r="U70" s="78" t="str">
        <f>IF(OR(Table_BudgetDetails[[#This Row],[Total Partner Contribution (per/IU)]]="",Table_BudgetDetails[[#This Row],[Number of Internship units (IUs)]]=""),
"",
Table_BudgetDetails[[#This Row],[Total Partner Contribution (per/IU)]]*Table_BudgetDetails[[#This Row],[Number of Internship units (IUs)]]
)</f>
        <v/>
      </c>
      <c r="V70" s="78" t="str">
        <f>IFERROR(
VLOOKUP(Table_BudgetDetails[[#This Row],[Internship Type]],Table_ProgramCategoryLookups[],5,0)*Table_BudgetDetails[[#This Row],[Number of Internship units (IUs)]]+Table_BudgetDetails[[#This Row],[Total Partner Contribution]],
"")</f>
        <v/>
      </c>
      <c r="W70" s="125"/>
      <c r="X70" s="54" t="str">
        <f>IFERROR(1/COUNTIF(Table_BudgetDetails[Intern Full Name],Table_BudgetDetails[[#This Row],[Intern Full Name]]),"")</f>
        <v/>
      </c>
      <c r="Y70" s="90" t="str">
        <f>IF(Table_BudgetDetails[[#This Row],[Intern Full Name]]="","Yes","No")</f>
        <v>Yes</v>
      </c>
    </row>
    <row r="71" spans="2:25" x14ac:dyDescent="0.35">
      <c r="B71" s="59"/>
      <c r="C71" s="75"/>
      <c r="D71" s="59"/>
      <c r="E71" s="59"/>
      <c r="F71" s="76" t="str">
        <f>IFERROR(VLOOKUP(Table_BudgetDetails[[#This Row],[Academic Supervisor 
(Account Holder)]],Table_AcademicSupervisors[[Academic Supervisor and Co-Supervisor Name(s)]:[Academic Institution Name]],2,0),"")</f>
        <v/>
      </c>
      <c r="G71" s="75"/>
      <c r="H71" s="60"/>
      <c r="I71" s="75"/>
      <c r="J71" s="60"/>
      <c r="K71" s="114"/>
      <c r="L71" s="116" t="str">
        <f>IF(AND(Table_BudgetDetails[[#This Row],[Number of Internship units (IUs)]]&lt;&gt;"",Table_BudgetDetails[[#This Row],[Internship Length (months)]]&lt;&gt;"",Table_BudgetDetails[[#This Row],[Estimated Start Date]]&lt;&gt;""),EDATE(Table_BudgetDetails[[#This Row],[Estimated Start Date]],Table_BudgetDetails[[#This Row],[Internship Length (months)]]*Table_BudgetDetails[[#This Row],[Number of Internship units (IUs)]]),"")</f>
        <v/>
      </c>
      <c r="M71" s="78" t="str">
        <f>IFERROR(VLOOKUP(Table_BudgetDetails[[#This Row],[Internship Type]],Table_ProgramCategoryLookups[],3,0),"")</f>
        <v/>
      </c>
      <c r="N71" s="128"/>
      <c r="O71" s="77" t="str">
        <f>IF(Table_BudgetDetails[[#This Row],[Base Partner Contribution (per/IU)]]&lt;&gt;"",
SUM(Table_BudgetDetails[[#This Row],[Base Partner Contribution (per/IU)]:[Additional Partner Contribution (per/IU)]]),
"")</f>
        <v/>
      </c>
      <c r="P71" s="77" t="str">
        <f>IFERROR(VLOOKUP(Table_BudgetDetails[[#This Row],[Internship Type]],Table_ProgramCategoryLookups[[#All],[Internship Type]:[Comments]],2,0)+Table_BudgetDetails[[#This Row],[Additional Partner Contribution (per/IU)]],"")</f>
        <v/>
      </c>
      <c r="Q71" s="77" t="str">
        <f>IFERROR(VLOOKUP(Table_BudgetDetails[[#This Row],[Internship Type]],Table_ProgramCategoryLookups[],4,0),"")</f>
        <v/>
      </c>
      <c r="R71" s="81"/>
      <c r="S71" s="78" t="str">
        <f>IFERROR(
IF(Table_BudgetDetails[[#This Row],[Stipend Override]]&lt;&gt;"",Table_BudgetDetails[[#This Row],[Total Award (per/IU)]]-Table_BudgetDetails[[#This Row],[Stipend Override]],Table_BudgetDetails[[#This Row],[Total Award (per/IU)]]-Table_BudgetDetails[[#This Row],[Minimum Stipend (per/IU) ]]),
"")</f>
        <v/>
      </c>
      <c r="T71" s="77" t="str">
        <f>IFERROR(IF(Table_BudgetDetails[[#This Row],[Stipend Override]]&lt;&gt;"",Table_BudgetDetails[[#This Row],[Stipend Override]]*Table_BudgetDetails[[#This Row],[Number of Internship units (IUs)]],Table_BudgetDetails[[#This Row],[Minimum Stipend (per/IU) ]]*Table_BudgetDetails[[#This Row],[Number of Internship units (IUs)]]),"")</f>
        <v/>
      </c>
      <c r="U71" s="78" t="str">
        <f>IF(OR(Table_BudgetDetails[[#This Row],[Total Partner Contribution (per/IU)]]="",Table_BudgetDetails[[#This Row],[Number of Internship units (IUs)]]=""),
"",
Table_BudgetDetails[[#This Row],[Total Partner Contribution (per/IU)]]*Table_BudgetDetails[[#This Row],[Number of Internship units (IUs)]]
)</f>
        <v/>
      </c>
      <c r="V71" s="78" t="str">
        <f>IFERROR(
VLOOKUP(Table_BudgetDetails[[#This Row],[Internship Type]],Table_ProgramCategoryLookups[],5,0)*Table_BudgetDetails[[#This Row],[Number of Internship units (IUs)]]+Table_BudgetDetails[[#This Row],[Total Partner Contribution]],
"")</f>
        <v/>
      </c>
      <c r="W71" s="125"/>
      <c r="X71" s="54" t="str">
        <f>IFERROR(1/COUNTIF(Table_BudgetDetails[Intern Full Name],Table_BudgetDetails[[#This Row],[Intern Full Name]]),"")</f>
        <v/>
      </c>
      <c r="Y71" s="90" t="str">
        <f>IF(Table_BudgetDetails[[#This Row],[Intern Full Name]]="","Yes","No")</f>
        <v>Yes</v>
      </c>
    </row>
    <row r="72" spans="2:25" x14ac:dyDescent="0.35">
      <c r="B72" s="59"/>
      <c r="C72" s="75"/>
      <c r="D72" s="59"/>
      <c r="E72" s="59"/>
      <c r="F72" s="76" t="str">
        <f>IFERROR(VLOOKUP(Table_BudgetDetails[[#This Row],[Academic Supervisor 
(Account Holder)]],Table_AcademicSupervisors[[Academic Supervisor and Co-Supervisor Name(s)]:[Academic Institution Name]],2,0),"")</f>
        <v/>
      </c>
      <c r="G72" s="75"/>
      <c r="H72" s="60"/>
      <c r="I72" s="75"/>
      <c r="J72" s="60"/>
      <c r="K72" s="114"/>
      <c r="L72" s="116" t="str">
        <f>IF(AND(Table_BudgetDetails[[#This Row],[Number of Internship units (IUs)]]&lt;&gt;"",Table_BudgetDetails[[#This Row],[Internship Length (months)]]&lt;&gt;"",Table_BudgetDetails[[#This Row],[Estimated Start Date]]&lt;&gt;""),EDATE(Table_BudgetDetails[[#This Row],[Estimated Start Date]],Table_BudgetDetails[[#This Row],[Internship Length (months)]]*Table_BudgetDetails[[#This Row],[Number of Internship units (IUs)]]),"")</f>
        <v/>
      </c>
      <c r="M72" s="78" t="str">
        <f>IFERROR(VLOOKUP(Table_BudgetDetails[[#This Row],[Internship Type]],Table_ProgramCategoryLookups[],3,0),"")</f>
        <v/>
      </c>
      <c r="N72" s="128"/>
      <c r="O72" s="77" t="str">
        <f>IF(Table_BudgetDetails[[#This Row],[Base Partner Contribution (per/IU)]]&lt;&gt;"",
SUM(Table_BudgetDetails[[#This Row],[Base Partner Contribution (per/IU)]:[Additional Partner Contribution (per/IU)]]),
"")</f>
        <v/>
      </c>
      <c r="P72" s="77" t="str">
        <f>IFERROR(VLOOKUP(Table_BudgetDetails[[#This Row],[Internship Type]],Table_ProgramCategoryLookups[[#All],[Internship Type]:[Comments]],2,0)+Table_BudgetDetails[[#This Row],[Additional Partner Contribution (per/IU)]],"")</f>
        <v/>
      </c>
      <c r="Q72" s="77" t="str">
        <f>IFERROR(VLOOKUP(Table_BudgetDetails[[#This Row],[Internship Type]],Table_ProgramCategoryLookups[],4,0),"")</f>
        <v/>
      </c>
      <c r="R72" s="81"/>
      <c r="S72" s="78" t="str">
        <f>IFERROR(
IF(Table_BudgetDetails[[#This Row],[Stipend Override]]&lt;&gt;"",Table_BudgetDetails[[#This Row],[Total Award (per/IU)]]-Table_BudgetDetails[[#This Row],[Stipend Override]],Table_BudgetDetails[[#This Row],[Total Award (per/IU)]]-Table_BudgetDetails[[#This Row],[Minimum Stipend (per/IU) ]]),
"")</f>
        <v/>
      </c>
      <c r="T72" s="77" t="str">
        <f>IFERROR(IF(Table_BudgetDetails[[#This Row],[Stipend Override]]&lt;&gt;"",Table_BudgetDetails[[#This Row],[Stipend Override]]*Table_BudgetDetails[[#This Row],[Number of Internship units (IUs)]],Table_BudgetDetails[[#This Row],[Minimum Stipend (per/IU) ]]*Table_BudgetDetails[[#This Row],[Number of Internship units (IUs)]]),"")</f>
        <v/>
      </c>
      <c r="U72" s="78" t="str">
        <f>IF(OR(Table_BudgetDetails[[#This Row],[Total Partner Contribution (per/IU)]]="",Table_BudgetDetails[[#This Row],[Number of Internship units (IUs)]]=""),
"",
Table_BudgetDetails[[#This Row],[Total Partner Contribution (per/IU)]]*Table_BudgetDetails[[#This Row],[Number of Internship units (IUs)]]
)</f>
        <v/>
      </c>
      <c r="V72" s="78" t="str">
        <f>IFERROR(
VLOOKUP(Table_BudgetDetails[[#This Row],[Internship Type]],Table_ProgramCategoryLookups[],5,0)*Table_BudgetDetails[[#This Row],[Number of Internship units (IUs)]]+Table_BudgetDetails[[#This Row],[Total Partner Contribution]],
"")</f>
        <v/>
      </c>
      <c r="W72" s="125"/>
      <c r="X72" s="54" t="str">
        <f>IFERROR(1/COUNTIF(Table_BudgetDetails[Intern Full Name],Table_BudgetDetails[[#This Row],[Intern Full Name]]),"")</f>
        <v/>
      </c>
      <c r="Y72" s="90" t="str">
        <f>IF(Table_BudgetDetails[[#This Row],[Intern Full Name]]="","Yes","No")</f>
        <v>Yes</v>
      </c>
    </row>
    <row r="73" spans="2:25" x14ac:dyDescent="0.35">
      <c r="B73" s="59"/>
      <c r="C73" s="75"/>
      <c r="D73" s="59"/>
      <c r="E73" s="59"/>
      <c r="F73" s="76" t="str">
        <f>IFERROR(VLOOKUP(Table_BudgetDetails[[#This Row],[Academic Supervisor 
(Account Holder)]],Table_AcademicSupervisors[[Academic Supervisor and Co-Supervisor Name(s)]:[Academic Institution Name]],2,0),"")</f>
        <v/>
      </c>
      <c r="G73" s="75"/>
      <c r="H73" s="60"/>
      <c r="I73" s="75"/>
      <c r="J73" s="60"/>
      <c r="K73" s="114"/>
      <c r="L73" s="116" t="str">
        <f>IF(AND(Table_BudgetDetails[[#This Row],[Number of Internship units (IUs)]]&lt;&gt;"",Table_BudgetDetails[[#This Row],[Internship Length (months)]]&lt;&gt;"",Table_BudgetDetails[[#This Row],[Estimated Start Date]]&lt;&gt;""),EDATE(Table_BudgetDetails[[#This Row],[Estimated Start Date]],Table_BudgetDetails[[#This Row],[Internship Length (months)]]*Table_BudgetDetails[[#This Row],[Number of Internship units (IUs)]]),"")</f>
        <v/>
      </c>
      <c r="M73" s="78" t="str">
        <f>IFERROR(VLOOKUP(Table_BudgetDetails[[#This Row],[Internship Type]],Table_ProgramCategoryLookups[],3,0),"")</f>
        <v/>
      </c>
      <c r="N73" s="128"/>
      <c r="O73" s="77" t="str">
        <f>IF(Table_BudgetDetails[[#This Row],[Base Partner Contribution (per/IU)]]&lt;&gt;"",
SUM(Table_BudgetDetails[[#This Row],[Base Partner Contribution (per/IU)]:[Additional Partner Contribution (per/IU)]]),
"")</f>
        <v/>
      </c>
      <c r="P73" s="77" t="str">
        <f>IFERROR(VLOOKUP(Table_BudgetDetails[[#This Row],[Internship Type]],Table_ProgramCategoryLookups[[#All],[Internship Type]:[Comments]],2,0)+Table_BudgetDetails[[#This Row],[Additional Partner Contribution (per/IU)]],"")</f>
        <v/>
      </c>
      <c r="Q73" s="77" t="str">
        <f>IFERROR(VLOOKUP(Table_BudgetDetails[[#This Row],[Internship Type]],Table_ProgramCategoryLookups[],4,0),"")</f>
        <v/>
      </c>
      <c r="R73" s="81"/>
      <c r="S73" s="78" t="str">
        <f>IFERROR(
IF(Table_BudgetDetails[[#This Row],[Stipend Override]]&lt;&gt;"",Table_BudgetDetails[[#This Row],[Total Award (per/IU)]]-Table_BudgetDetails[[#This Row],[Stipend Override]],Table_BudgetDetails[[#This Row],[Total Award (per/IU)]]-Table_BudgetDetails[[#This Row],[Minimum Stipend (per/IU) ]]),
"")</f>
        <v/>
      </c>
      <c r="T73" s="77" t="str">
        <f>IFERROR(IF(Table_BudgetDetails[[#This Row],[Stipend Override]]&lt;&gt;"",Table_BudgetDetails[[#This Row],[Stipend Override]]*Table_BudgetDetails[[#This Row],[Number of Internship units (IUs)]],Table_BudgetDetails[[#This Row],[Minimum Stipend (per/IU) ]]*Table_BudgetDetails[[#This Row],[Number of Internship units (IUs)]]),"")</f>
        <v/>
      </c>
      <c r="U73" s="78" t="str">
        <f>IF(OR(Table_BudgetDetails[[#This Row],[Total Partner Contribution (per/IU)]]="",Table_BudgetDetails[[#This Row],[Number of Internship units (IUs)]]=""),
"",
Table_BudgetDetails[[#This Row],[Total Partner Contribution (per/IU)]]*Table_BudgetDetails[[#This Row],[Number of Internship units (IUs)]]
)</f>
        <v/>
      </c>
      <c r="V73" s="78" t="str">
        <f>IFERROR(
VLOOKUP(Table_BudgetDetails[[#This Row],[Internship Type]],Table_ProgramCategoryLookups[],5,0)*Table_BudgetDetails[[#This Row],[Number of Internship units (IUs)]]+Table_BudgetDetails[[#This Row],[Total Partner Contribution]],
"")</f>
        <v/>
      </c>
      <c r="W73" s="125"/>
      <c r="X73" s="54" t="str">
        <f>IFERROR(1/COUNTIF(Table_BudgetDetails[Intern Full Name],Table_BudgetDetails[[#This Row],[Intern Full Name]]),"")</f>
        <v/>
      </c>
      <c r="Y73" s="90" t="str">
        <f>IF(Table_BudgetDetails[[#This Row],[Intern Full Name]]="","Yes","No")</f>
        <v>Yes</v>
      </c>
    </row>
    <row r="74" spans="2:25" x14ac:dyDescent="0.35">
      <c r="B74" s="59"/>
      <c r="C74" s="75"/>
      <c r="D74" s="59"/>
      <c r="E74" s="59"/>
      <c r="F74" s="76" t="str">
        <f>IFERROR(VLOOKUP(Table_BudgetDetails[[#This Row],[Academic Supervisor 
(Account Holder)]],Table_AcademicSupervisors[[Academic Supervisor and Co-Supervisor Name(s)]:[Academic Institution Name]],2,0),"")</f>
        <v/>
      </c>
      <c r="G74" s="75"/>
      <c r="H74" s="60"/>
      <c r="I74" s="75"/>
      <c r="J74" s="60"/>
      <c r="K74" s="114"/>
      <c r="L74" s="116" t="str">
        <f>IF(AND(Table_BudgetDetails[[#This Row],[Number of Internship units (IUs)]]&lt;&gt;"",Table_BudgetDetails[[#This Row],[Internship Length (months)]]&lt;&gt;"",Table_BudgetDetails[[#This Row],[Estimated Start Date]]&lt;&gt;""),EDATE(Table_BudgetDetails[[#This Row],[Estimated Start Date]],Table_BudgetDetails[[#This Row],[Internship Length (months)]]*Table_BudgetDetails[[#This Row],[Number of Internship units (IUs)]]),"")</f>
        <v/>
      </c>
      <c r="M74" s="78" t="str">
        <f>IFERROR(VLOOKUP(Table_BudgetDetails[[#This Row],[Internship Type]],Table_ProgramCategoryLookups[],3,0),"")</f>
        <v/>
      </c>
      <c r="N74" s="128"/>
      <c r="O74" s="77" t="str">
        <f>IF(Table_BudgetDetails[[#This Row],[Base Partner Contribution (per/IU)]]&lt;&gt;"",
SUM(Table_BudgetDetails[[#This Row],[Base Partner Contribution (per/IU)]:[Additional Partner Contribution (per/IU)]]),
"")</f>
        <v/>
      </c>
      <c r="P74" s="77" t="str">
        <f>IFERROR(VLOOKUP(Table_BudgetDetails[[#This Row],[Internship Type]],Table_ProgramCategoryLookups[[#All],[Internship Type]:[Comments]],2,0)+Table_BudgetDetails[[#This Row],[Additional Partner Contribution (per/IU)]],"")</f>
        <v/>
      </c>
      <c r="Q74" s="77" t="str">
        <f>IFERROR(VLOOKUP(Table_BudgetDetails[[#This Row],[Internship Type]],Table_ProgramCategoryLookups[],4,0),"")</f>
        <v/>
      </c>
      <c r="R74" s="81"/>
      <c r="S74" s="78" t="str">
        <f>IFERROR(
IF(Table_BudgetDetails[[#This Row],[Stipend Override]]&lt;&gt;"",Table_BudgetDetails[[#This Row],[Total Award (per/IU)]]-Table_BudgetDetails[[#This Row],[Stipend Override]],Table_BudgetDetails[[#This Row],[Total Award (per/IU)]]-Table_BudgetDetails[[#This Row],[Minimum Stipend (per/IU) ]]),
"")</f>
        <v/>
      </c>
      <c r="T74" s="77" t="str">
        <f>IFERROR(IF(Table_BudgetDetails[[#This Row],[Stipend Override]]&lt;&gt;"",Table_BudgetDetails[[#This Row],[Stipend Override]]*Table_BudgetDetails[[#This Row],[Number of Internship units (IUs)]],Table_BudgetDetails[[#This Row],[Minimum Stipend (per/IU) ]]*Table_BudgetDetails[[#This Row],[Number of Internship units (IUs)]]),"")</f>
        <v/>
      </c>
      <c r="U74" s="78" t="str">
        <f>IF(OR(Table_BudgetDetails[[#This Row],[Total Partner Contribution (per/IU)]]="",Table_BudgetDetails[[#This Row],[Number of Internship units (IUs)]]=""),
"",
Table_BudgetDetails[[#This Row],[Total Partner Contribution (per/IU)]]*Table_BudgetDetails[[#This Row],[Number of Internship units (IUs)]]
)</f>
        <v/>
      </c>
      <c r="V74" s="78" t="str">
        <f>IFERROR(
VLOOKUP(Table_BudgetDetails[[#This Row],[Internship Type]],Table_ProgramCategoryLookups[],5,0)*Table_BudgetDetails[[#This Row],[Number of Internship units (IUs)]]+Table_BudgetDetails[[#This Row],[Total Partner Contribution]],
"")</f>
        <v/>
      </c>
      <c r="W74" s="125"/>
      <c r="X74" s="54" t="str">
        <f>IFERROR(1/COUNTIF(Table_BudgetDetails[Intern Full Name],Table_BudgetDetails[[#This Row],[Intern Full Name]]),"")</f>
        <v/>
      </c>
      <c r="Y74" s="90" t="str">
        <f>IF(Table_BudgetDetails[[#This Row],[Intern Full Name]]="","Yes","No")</f>
        <v>Yes</v>
      </c>
    </row>
    <row r="75" spans="2:25" x14ac:dyDescent="0.35">
      <c r="B75" s="59"/>
      <c r="C75" s="75"/>
      <c r="D75" s="59"/>
      <c r="E75" s="59"/>
      <c r="F75" s="76" t="str">
        <f>IFERROR(VLOOKUP(Table_BudgetDetails[[#This Row],[Academic Supervisor 
(Account Holder)]],Table_AcademicSupervisors[[Academic Supervisor and Co-Supervisor Name(s)]:[Academic Institution Name]],2,0),"")</f>
        <v/>
      </c>
      <c r="G75" s="75"/>
      <c r="H75" s="60"/>
      <c r="I75" s="75"/>
      <c r="J75" s="60"/>
      <c r="K75" s="114"/>
      <c r="L75" s="116" t="str">
        <f>IF(AND(Table_BudgetDetails[[#This Row],[Number of Internship units (IUs)]]&lt;&gt;"",Table_BudgetDetails[[#This Row],[Internship Length (months)]]&lt;&gt;"",Table_BudgetDetails[[#This Row],[Estimated Start Date]]&lt;&gt;""),EDATE(Table_BudgetDetails[[#This Row],[Estimated Start Date]],Table_BudgetDetails[[#This Row],[Internship Length (months)]]*Table_BudgetDetails[[#This Row],[Number of Internship units (IUs)]]),"")</f>
        <v/>
      </c>
      <c r="M75" s="78" t="str">
        <f>IFERROR(VLOOKUP(Table_BudgetDetails[[#This Row],[Internship Type]],Table_ProgramCategoryLookups[],3,0),"")</f>
        <v/>
      </c>
      <c r="N75" s="128"/>
      <c r="O75" s="77" t="str">
        <f>IF(Table_BudgetDetails[[#This Row],[Base Partner Contribution (per/IU)]]&lt;&gt;"",
SUM(Table_BudgetDetails[[#This Row],[Base Partner Contribution (per/IU)]:[Additional Partner Contribution (per/IU)]]),
"")</f>
        <v/>
      </c>
      <c r="P75" s="77" t="str">
        <f>IFERROR(VLOOKUP(Table_BudgetDetails[[#This Row],[Internship Type]],Table_ProgramCategoryLookups[[#All],[Internship Type]:[Comments]],2,0)+Table_BudgetDetails[[#This Row],[Additional Partner Contribution (per/IU)]],"")</f>
        <v/>
      </c>
      <c r="Q75" s="77" t="str">
        <f>IFERROR(VLOOKUP(Table_BudgetDetails[[#This Row],[Internship Type]],Table_ProgramCategoryLookups[],4,0),"")</f>
        <v/>
      </c>
      <c r="R75" s="81"/>
      <c r="S75" s="78" t="str">
        <f>IFERROR(
IF(Table_BudgetDetails[[#This Row],[Stipend Override]]&lt;&gt;"",Table_BudgetDetails[[#This Row],[Total Award (per/IU)]]-Table_BudgetDetails[[#This Row],[Stipend Override]],Table_BudgetDetails[[#This Row],[Total Award (per/IU)]]-Table_BudgetDetails[[#This Row],[Minimum Stipend (per/IU) ]]),
"")</f>
        <v/>
      </c>
      <c r="T75" s="77" t="str">
        <f>IFERROR(IF(Table_BudgetDetails[[#This Row],[Stipend Override]]&lt;&gt;"",Table_BudgetDetails[[#This Row],[Stipend Override]]*Table_BudgetDetails[[#This Row],[Number of Internship units (IUs)]],Table_BudgetDetails[[#This Row],[Minimum Stipend (per/IU) ]]*Table_BudgetDetails[[#This Row],[Number of Internship units (IUs)]]),"")</f>
        <v/>
      </c>
      <c r="U75" s="78" t="str">
        <f>IF(OR(Table_BudgetDetails[[#This Row],[Total Partner Contribution (per/IU)]]="",Table_BudgetDetails[[#This Row],[Number of Internship units (IUs)]]=""),
"",
Table_BudgetDetails[[#This Row],[Total Partner Contribution (per/IU)]]*Table_BudgetDetails[[#This Row],[Number of Internship units (IUs)]]
)</f>
        <v/>
      </c>
      <c r="V75" s="78" t="str">
        <f>IFERROR(
VLOOKUP(Table_BudgetDetails[[#This Row],[Internship Type]],Table_ProgramCategoryLookups[],5,0)*Table_BudgetDetails[[#This Row],[Number of Internship units (IUs)]]+Table_BudgetDetails[[#This Row],[Total Partner Contribution]],
"")</f>
        <v/>
      </c>
      <c r="W75" s="125"/>
      <c r="X75" s="54" t="str">
        <f>IFERROR(1/COUNTIF(Table_BudgetDetails[Intern Full Name],Table_BudgetDetails[[#This Row],[Intern Full Name]]),"")</f>
        <v/>
      </c>
      <c r="Y75" s="90" t="str">
        <f>IF(Table_BudgetDetails[[#This Row],[Intern Full Name]]="","Yes","No")</f>
        <v>Yes</v>
      </c>
    </row>
    <row r="76" spans="2:25" x14ac:dyDescent="0.35">
      <c r="B76" s="59"/>
      <c r="C76" s="75"/>
      <c r="D76" s="59"/>
      <c r="E76" s="59"/>
      <c r="F76" s="76" t="str">
        <f>IFERROR(VLOOKUP(Table_BudgetDetails[[#This Row],[Academic Supervisor 
(Account Holder)]],Table_AcademicSupervisors[[Academic Supervisor and Co-Supervisor Name(s)]:[Academic Institution Name]],2,0),"")</f>
        <v/>
      </c>
      <c r="G76" s="75"/>
      <c r="H76" s="60"/>
      <c r="I76" s="75"/>
      <c r="J76" s="60"/>
      <c r="K76" s="114"/>
      <c r="L76" s="116" t="str">
        <f>IF(AND(Table_BudgetDetails[[#This Row],[Number of Internship units (IUs)]]&lt;&gt;"",Table_BudgetDetails[[#This Row],[Internship Length (months)]]&lt;&gt;"",Table_BudgetDetails[[#This Row],[Estimated Start Date]]&lt;&gt;""),EDATE(Table_BudgetDetails[[#This Row],[Estimated Start Date]],Table_BudgetDetails[[#This Row],[Internship Length (months)]]*Table_BudgetDetails[[#This Row],[Number of Internship units (IUs)]]),"")</f>
        <v/>
      </c>
      <c r="M76" s="78" t="str">
        <f>IFERROR(VLOOKUP(Table_BudgetDetails[[#This Row],[Internship Type]],Table_ProgramCategoryLookups[],3,0),"")</f>
        <v/>
      </c>
      <c r="N76" s="128"/>
      <c r="O76" s="77" t="str">
        <f>IF(Table_BudgetDetails[[#This Row],[Base Partner Contribution (per/IU)]]&lt;&gt;"",
SUM(Table_BudgetDetails[[#This Row],[Base Partner Contribution (per/IU)]:[Additional Partner Contribution (per/IU)]]),
"")</f>
        <v/>
      </c>
      <c r="P76" s="77" t="str">
        <f>IFERROR(VLOOKUP(Table_BudgetDetails[[#This Row],[Internship Type]],Table_ProgramCategoryLookups[[#All],[Internship Type]:[Comments]],2,0)+Table_BudgetDetails[[#This Row],[Additional Partner Contribution (per/IU)]],"")</f>
        <v/>
      </c>
      <c r="Q76" s="77" t="str">
        <f>IFERROR(VLOOKUP(Table_BudgetDetails[[#This Row],[Internship Type]],Table_ProgramCategoryLookups[],4,0),"")</f>
        <v/>
      </c>
      <c r="R76" s="81"/>
      <c r="S76" s="78" t="str">
        <f>IFERROR(
IF(Table_BudgetDetails[[#This Row],[Stipend Override]]&lt;&gt;"",Table_BudgetDetails[[#This Row],[Total Award (per/IU)]]-Table_BudgetDetails[[#This Row],[Stipend Override]],Table_BudgetDetails[[#This Row],[Total Award (per/IU)]]-Table_BudgetDetails[[#This Row],[Minimum Stipend (per/IU) ]]),
"")</f>
        <v/>
      </c>
      <c r="T76" s="77" t="str">
        <f>IFERROR(IF(Table_BudgetDetails[[#This Row],[Stipend Override]]&lt;&gt;"",Table_BudgetDetails[[#This Row],[Stipend Override]]*Table_BudgetDetails[[#This Row],[Number of Internship units (IUs)]],Table_BudgetDetails[[#This Row],[Minimum Stipend (per/IU) ]]*Table_BudgetDetails[[#This Row],[Number of Internship units (IUs)]]),"")</f>
        <v/>
      </c>
      <c r="U76" s="78" t="str">
        <f>IF(OR(Table_BudgetDetails[[#This Row],[Total Partner Contribution (per/IU)]]="",Table_BudgetDetails[[#This Row],[Number of Internship units (IUs)]]=""),
"",
Table_BudgetDetails[[#This Row],[Total Partner Contribution (per/IU)]]*Table_BudgetDetails[[#This Row],[Number of Internship units (IUs)]]
)</f>
        <v/>
      </c>
      <c r="V76" s="78" t="str">
        <f>IFERROR(
VLOOKUP(Table_BudgetDetails[[#This Row],[Internship Type]],Table_ProgramCategoryLookups[],5,0)*Table_BudgetDetails[[#This Row],[Number of Internship units (IUs)]]+Table_BudgetDetails[[#This Row],[Total Partner Contribution]],
"")</f>
        <v/>
      </c>
      <c r="W76" s="125"/>
      <c r="X76" s="54" t="str">
        <f>IFERROR(1/COUNTIF(Table_BudgetDetails[Intern Full Name],Table_BudgetDetails[[#This Row],[Intern Full Name]]),"")</f>
        <v/>
      </c>
      <c r="Y76" s="90" t="str">
        <f>IF(Table_BudgetDetails[[#This Row],[Intern Full Name]]="","Yes","No")</f>
        <v>Yes</v>
      </c>
    </row>
    <row r="77" spans="2:25" x14ac:dyDescent="0.35">
      <c r="B77" s="59"/>
      <c r="C77" s="75"/>
      <c r="D77" s="59"/>
      <c r="E77" s="59"/>
      <c r="F77" s="76" t="str">
        <f>IFERROR(VLOOKUP(Table_BudgetDetails[[#This Row],[Academic Supervisor 
(Account Holder)]],Table_AcademicSupervisors[[Academic Supervisor and Co-Supervisor Name(s)]:[Academic Institution Name]],2,0),"")</f>
        <v/>
      </c>
      <c r="G77" s="75"/>
      <c r="H77" s="60"/>
      <c r="I77" s="75"/>
      <c r="J77" s="60"/>
      <c r="K77" s="114"/>
      <c r="L77" s="116" t="str">
        <f>IF(AND(Table_BudgetDetails[[#This Row],[Number of Internship units (IUs)]]&lt;&gt;"",Table_BudgetDetails[[#This Row],[Internship Length (months)]]&lt;&gt;"",Table_BudgetDetails[[#This Row],[Estimated Start Date]]&lt;&gt;""),EDATE(Table_BudgetDetails[[#This Row],[Estimated Start Date]],Table_BudgetDetails[[#This Row],[Internship Length (months)]]*Table_BudgetDetails[[#This Row],[Number of Internship units (IUs)]]),"")</f>
        <v/>
      </c>
      <c r="M77" s="78" t="str">
        <f>IFERROR(VLOOKUP(Table_BudgetDetails[[#This Row],[Internship Type]],Table_ProgramCategoryLookups[],3,0),"")</f>
        <v/>
      </c>
      <c r="N77" s="128"/>
      <c r="O77" s="77" t="str">
        <f>IF(Table_BudgetDetails[[#This Row],[Base Partner Contribution (per/IU)]]&lt;&gt;"",
SUM(Table_BudgetDetails[[#This Row],[Base Partner Contribution (per/IU)]:[Additional Partner Contribution (per/IU)]]),
"")</f>
        <v/>
      </c>
      <c r="P77" s="77" t="str">
        <f>IFERROR(VLOOKUP(Table_BudgetDetails[[#This Row],[Internship Type]],Table_ProgramCategoryLookups[[#All],[Internship Type]:[Comments]],2,0)+Table_BudgetDetails[[#This Row],[Additional Partner Contribution (per/IU)]],"")</f>
        <v/>
      </c>
      <c r="Q77" s="77" t="str">
        <f>IFERROR(VLOOKUP(Table_BudgetDetails[[#This Row],[Internship Type]],Table_ProgramCategoryLookups[],4,0),"")</f>
        <v/>
      </c>
      <c r="R77" s="81"/>
      <c r="S77" s="78" t="str">
        <f>IFERROR(
IF(Table_BudgetDetails[[#This Row],[Stipend Override]]&lt;&gt;"",Table_BudgetDetails[[#This Row],[Total Award (per/IU)]]-Table_BudgetDetails[[#This Row],[Stipend Override]],Table_BudgetDetails[[#This Row],[Total Award (per/IU)]]-Table_BudgetDetails[[#This Row],[Minimum Stipend (per/IU) ]]),
"")</f>
        <v/>
      </c>
      <c r="T77" s="77" t="str">
        <f>IFERROR(IF(Table_BudgetDetails[[#This Row],[Stipend Override]]&lt;&gt;"",Table_BudgetDetails[[#This Row],[Stipend Override]]*Table_BudgetDetails[[#This Row],[Number of Internship units (IUs)]],Table_BudgetDetails[[#This Row],[Minimum Stipend (per/IU) ]]*Table_BudgetDetails[[#This Row],[Number of Internship units (IUs)]]),"")</f>
        <v/>
      </c>
      <c r="U77" s="78" t="str">
        <f>IF(OR(Table_BudgetDetails[[#This Row],[Total Partner Contribution (per/IU)]]="",Table_BudgetDetails[[#This Row],[Number of Internship units (IUs)]]=""),
"",
Table_BudgetDetails[[#This Row],[Total Partner Contribution (per/IU)]]*Table_BudgetDetails[[#This Row],[Number of Internship units (IUs)]]
)</f>
        <v/>
      </c>
      <c r="V77" s="78" t="str">
        <f>IFERROR(
VLOOKUP(Table_BudgetDetails[[#This Row],[Internship Type]],Table_ProgramCategoryLookups[],5,0)*Table_BudgetDetails[[#This Row],[Number of Internship units (IUs)]]+Table_BudgetDetails[[#This Row],[Total Partner Contribution]],
"")</f>
        <v/>
      </c>
      <c r="W77" s="125"/>
      <c r="X77" s="54" t="str">
        <f>IFERROR(1/COUNTIF(Table_BudgetDetails[Intern Full Name],Table_BudgetDetails[[#This Row],[Intern Full Name]]),"")</f>
        <v/>
      </c>
      <c r="Y77" s="90" t="str">
        <f>IF(Table_BudgetDetails[[#This Row],[Intern Full Name]]="","Yes","No")</f>
        <v>Yes</v>
      </c>
    </row>
    <row r="78" spans="2:25" x14ac:dyDescent="0.35">
      <c r="B78" s="59"/>
      <c r="C78" s="75"/>
      <c r="D78" s="59"/>
      <c r="E78" s="59"/>
      <c r="F78" s="76" t="str">
        <f>IFERROR(VLOOKUP(Table_BudgetDetails[[#This Row],[Academic Supervisor 
(Account Holder)]],Table_AcademicSupervisors[[Academic Supervisor and Co-Supervisor Name(s)]:[Academic Institution Name]],2,0),"")</f>
        <v/>
      </c>
      <c r="G78" s="75"/>
      <c r="H78" s="60"/>
      <c r="I78" s="75"/>
      <c r="J78" s="60"/>
      <c r="K78" s="114"/>
      <c r="L78" s="116" t="str">
        <f>IF(AND(Table_BudgetDetails[[#This Row],[Number of Internship units (IUs)]]&lt;&gt;"",Table_BudgetDetails[[#This Row],[Internship Length (months)]]&lt;&gt;"",Table_BudgetDetails[[#This Row],[Estimated Start Date]]&lt;&gt;""),EDATE(Table_BudgetDetails[[#This Row],[Estimated Start Date]],Table_BudgetDetails[[#This Row],[Internship Length (months)]]*Table_BudgetDetails[[#This Row],[Number of Internship units (IUs)]]),"")</f>
        <v/>
      </c>
      <c r="M78" s="78" t="str">
        <f>IFERROR(VLOOKUP(Table_BudgetDetails[[#This Row],[Internship Type]],Table_ProgramCategoryLookups[],3,0),"")</f>
        <v/>
      </c>
      <c r="N78" s="128"/>
      <c r="O78" s="77" t="str">
        <f>IF(Table_BudgetDetails[[#This Row],[Base Partner Contribution (per/IU)]]&lt;&gt;"",
SUM(Table_BudgetDetails[[#This Row],[Base Partner Contribution (per/IU)]:[Additional Partner Contribution (per/IU)]]),
"")</f>
        <v/>
      </c>
      <c r="P78" s="77" t="str">
        <f>IFERROR(VLOOKUP(Table_BudgetDetails[[#This Row],[Internship Type]],Table_ProgramCategoryLookups[[#All],[Internship Type]:[Comments]],2,0)+Table_BudgetDetails[[#This Row],[Additional Partner Contribution (per/IU)]],"")</f>
        <v/>
      </c>
      <c r="Q78" s="77" t="str">
        <f>IFERROR(VLOOKUP(Table_BudgetDetails[[#This Row],[Internship Type]],Table_ProgramCategoryLookups[],4,0),"")</f>
        <v/>
      </c>
      <c r="R78" s="81"/>
      <c r="S78" s="78" t="str">
        <f>IFERROR(
IF(Table_BudgetDetails[[#This Row],[Stipend Override]]&lt;&gt;"",Table_BudgetDetails[[#This Row],[Total Award (per/IU)]]-Table_BudgetDetails[[#This Row],[Stipend Override]],Table_BudgetDetails[[#This Row],[Total Award (per/IU)]]-Table_BudgetDetails[[#This Row],[Minimum Stipend (per/IU) ]]),
"")</f>
        <v/>
      </c>
      <c r="T78" s="77" t="str">
        <f>IFERROR(IF(Table_BudgetDetails[[#This Row],[Stipend Override]]&lt;&gt;"",Table_BudgetDetails[[#This Row],[Stipend Override]]*Table_BudgetDetails[[#This Row],[Number of Internship units (IUs)]],Table_BudgetDetails[[#This Row],[Minimum Stipend (per/IU) ]]*Table_BudgetDetails[[#This Row],[Number of Internship units (IUs)]]),"")</f>
        <v/>
      </c>
      <c r="U78" s="78" t="str">
        <f>IF(OR(Table_BudgetDetails[[#This Row],[Total Partner Contribution (per/IU)]]="",Table_BudgetDetails[[#This Row],[Number of Internship units (IUs)]]=""),
"",
Table_BudgetDetails[[#This Row],[Total Partner Contribution (per/IU)]]*Table_BudgetDetails[[#This Row],[Number of Internship units (IUs)]]
)</f>
        <v/>
      </c>
      <c r="V78" s="78" t="str">
        <f>IFERROR(
VLOOKUP(Table_BudgetDetails[[#This Row],[Internship Type]],Table_ProgramCategoryLookups[],5,0)*Table_BudgetDetails[[#This Row],[Number of Internship units (IUs)]]+Table_BudgetDetails[[#This Row],[Total Partner Contribution]],
"")</f>
        <v/>
      </c>
      <c r="W78" s="125"/>
      <c r="X78" s="54" t="str">
        <f>IFERROR(1/COUNTIF(Table_BudgetDetails[Intern Full Name],Table_BudgetDetails[[#This Row],[Intern Full Name]]),"")</f>
        <v/>
      </c>
      <c r="Y78" s="90" t="str">
        <f>IF(Table_BudgetDetails[[#This Row],[Intern Full Name]]="","Yes","No")</f>
        <v>Yes</v>
      </c>
    </row>
    <row r="79" spans="2:25" x14ac:dyDescent="0.35">
      <c r="B79" s="59"/>
      <c r="C79" s="75"/>
      <c r="D79" s="59"/>
      <c r="E79" s="59"/>
      <c r="F79" s="76" t="str">
        <f>IFERROR(VLOOKUP(Table_BudgetDetails[[#This Row],[Academic Supervisor 
(Account Holder)]],Table_AcademicSupervisors[[Academic Supervisor and Co-Supervisor Name(s)]:[Academic Institution Name]],2,0),"")</f>
        <v/>
      </c>
      <c r="G79" s="75"/>
      <c r="H79" s="60"/>
      <c r="I79" s="75"/>
      <c r="J79" s="60"/>
      <c r="K79" s="114"/>
      <c r="L79" s="116" t="str">
        <f>IF(AND(Table_BudgetDetails[[#This Row],[Number of Internship units (IUs)]]&lt;&gt;"",Table_BudgetDetails[[#This Row],[Internship Length (months)]]&lt;&gt;"",Table_BudgetDetails[[#This Row],[Estimated Start Date]]&lt;&gt;""),EDATE(Table_BudgetDetails[[#This Row],[Estimated Start Date]],Table_BudgetDetails[[#This Row],[Internship Length (months)]]*Table_BudgetDetails[[#This Row],[Number of Internship units (IUs)]]),"")</f>
        <v/>
      </c>
      <c r="M79" s="78" t="str">
        <f>IFERROR(VLOOKUP(Table_BudgetDetails[[#This Row],[Internship Type]],Table_ProgramCategoryLookups[],3,0),"")</f>
        <v/>
      </c>
      <c r="N79" s="128"/>
      <c r="O79" s="77" t="str">
        <f>IF(Table_BudgetDetails[[#This Row],[Base Partner Contribution (per/IU)]]&lt;&gt;"",
SUM(Table_BudgetDetails[[#This Row],[Base Partner Contribution (per/IU)]:[Additional Partner Contribution (per/IU)]]),
"")</f>
        <v/>
      </c>
      <c r="P79" s="77" t="str">
        <f>IFERROR(VLOOKUP(Table_BudgetDetails[[#This Row],[Internship Type]],Table_ProgramCategoryLookups[[#All],[Internship Type]:[Comments]],2,0)+Table_BudgetDetails[[#This Row],[Additional Partner Contribution (per/IU)]],"")</f>
        <v/>
      </c>
      <c r="Q79" s="77" t="str">
        <f>IFERROR(VLOOKUP(Table_BudgetDetails[[#This Row],[Internship Type]],Table_ProgramCategoryLookups[],4,0),"")</f>
        <v/>
      </c>
      <c r="R79" s="81"/>
      <c r="S79" s="78" t="str">
        <f>IFERROR(
IF(Table_BudgetDetails[[#This Row],[Stipend Override]]&lt;&gt;"",Table_BudgetDetails[[#This Row],[Total Award (per/IU)]]-Table_BudgetDetails[[#This Row],[Stipend Override]],Table_BudgetDetails[[#This Row],[Total Award (per/IU)]]-Table_BudgetDetails[[#This Row],[Minimum Stipend (per/IU) ]]),
"")</f>
        <v/>
      </c>
      <c r="T79" s="77" t="str">
        <f>IFERROR(IF(Table_BudgetDetails[[#This Row],[Stipend Override]]&lt;&gt;"",Table_BudgetDetails[[#This Row],[Stipend Override]]*Table_BudgetDetails[[#This Row],[Number of Internship units (IUs)]],Table_BudgetDetails[[#This Row],[Minimum Stipend (per/IU) ]]*Table_BudgetDetails[[#This Row],[Number of Internship units (IUs)]]),"")</f>
        <v/>
      </c>
      <c r="U79" s="78" t="str">
        <f>IF(OR(Table_BudgetDetails[[#This Row],[Total Partner Contribution (per/IU)]]="",Table_BudgetDetails[[#This Row],[Number of Internship units (IUs)]]=""),
"",
Table_BudgetDetails[[#This Row],[Total Partner Contribution (per/IU)]]*Table_BudgetDetails[[#This Row],[Number of Internship units (IUs)]]
)</f>
        <v/>
      </c>
      <c r="V79" s="78" t="str">
        <f>IFERROR(
VLOOKUP(Table_BudgetDetails[[#This Row],[Internship Type]],Table_ProgramCategoryLookups[],5,0)*Table_BudgetDetails[[#This Row],[Number of Internship units (IUs)]]+Table_BudgetDetails[[#This Row],[Total Partner Contribution]],
"")</f>
        <v/>
      </c>
      <c r="W79" s="125"/>
      <c r="X79" s="54" t="str">
        <f>IFERROR(1/COUNTIF(Table_BudgetDetails[Intern Full Name],Table_BudgetDetails[[#This Row],[Intern Full Name]]),"")</f>
        <v/>
      </c>
      <c r="Y79" s="90" t="str">
        <f>IF(Table_BudgetDetails[[#This Row],[Intern Full Name]]="","Yes","No")</f>
        <v>Yes</v>
      </c>
    </row>
    <row r="80" spans="2:25" x14ac:dyDescent="0.35">
      <c r="B80" s="59"/>
      <c r="C80" s="75"/>
      <c r="D80" s="59"/>
      <c r="E80" s="59"/>
      <c r="F80" s="76" t="str">
        <f>IFERROR(VLOOKUP(Table_BudgetDetails[[#This Row],[Academic Supervisor 
(Account Holder)]],Table_AcademicSupervisors[[Academic Supervisor and Co-Supervisor Name(s)]:[Academic Institution Name]],2,0),"")</f>
        <v/>
      </c>
      <c r="G80" s="75"/>
      <c r="H80" s="60"/>
      <c r="I80" s="75"/>
      <c r="J80" s="60"/>
      <c r="K80" s="114"/>
      <c r="L80" s="116" t="str">
        <f>IF(AND(Table_BudgetDetails[[#This Row],[Number of Internship units (IUs)]]&lt;&gt;"",Table_BudgetDetails[[#This Row],[Internship Length (months)]]&lt;&gt;"",Table_BudgetDetails[[#This Row],[Estimated Start Date]]&lt;&gt;""),EDATE(Table_BudgetDetails[[#This Row],[Estimated Start Date]],Table_BudgetDetails[[#This Row],[Internship Length (months)]]*Table_BudgetDetails[[#This Row],[Number of Internship units (IUs)]]),"")</f>
        <v/>
      </c>
      <c r="M80" s="78" t="str">
        <f>IFERROR(VLOOKUP(Table_BudgetDetails[[#This Row],[Internship Type]],Table_ProgramCategoryLookups[],3,0),"")</f>
        <v/>
      </c>
      <c r="N80" s="128"/>
      <c r="O80" s="77" t="str">
        <f>IF(Table_BudgetDetails[[#This Row],[Base Partner Contribution (per/IU)]]&lt;&gt;"",
SUM(Table_BudgetDetails[[#This Row],[Base Partner Contribution (per/IU)]:[Additional Partner Contribution (per/IU)]]),
"")</f>
        <v/>
      </c>
      <c r="P80" s="77" t="str">
        <f>IFERROR(VLOOKUP(Table_BudgetDetails[[#This Row],[Internship Type]],Table_ProgramCategoryLookups[[#All],[Internship Type]:[Comments]],2,0)+Table_BudgetDetails[[#This Row],[Additional Partner Contribution (per/IU)]],"")</f>
        <v/>
      </c>
      <c r="Q80" s="77" t="str">
        <f>IFERROR(VLOOKUP(Table_BudgetDetails[[#This Row],[Internship Type]],Table_ProgramCategoryLookups[],4,0),"")</f>
        <v/>
      </c>
      <c r="R80" s="81"/>
      <c r="S80" s="78" t="str">
        <f>IFERROR(
IF(Table_BudgetDetails[[#This Row],[Stipend Override]]&lt;&gt;"",Table_BudgetDetails[[#This Row],[Total Award (per/IU)]]-Table_BudgetDetails[[#This Row],[Stipend Override]],Table_BudgetDetails[[#This Row],[Total Award (per/IU)]]-Table_BudgetDetails[[#This Row],[Minimum Stipend (per/IU) ]]),
"")</f>
        <v/>
      </c>
      <c r="T80" s="77" t="str">
        <f>IFERROR(IF(Table_BudgetDetails[[#This Row],[Stipend Override]]&lt;&gt;"",Table_BudgetDetails[[#This Row],[Stipend Override]]*Table_BudgetDetails[[#This Row],[Number of Internship units (IUs)]],Table_BudgetDetails[[#This Row],[Minimum Stipend (per/IU) ]]*Table_BudgetDetails[[#This Row],[Number of Internship units (IUs)]]),"")</f>
        <v/>
      </c>
      <c r="U80" s="78" t="str">
        <f>IF(OR(Table_BudgetDetails[[#This Row],[Total Partner Contribution (per/IU)]]="",Table_BudgetDetails[[#This Row],[Number of Internship units (IUs)]]=""),
"",
Table_BudgetDetails[[#This Row],[Total Partner Contribution (per/IU)]]*Table_BudgetDetails[[#This Row],[Number of Internship units (IUs)]]
)</f>
        <v/>
      </c>
      <c r="V80" s="78" t="str">
        <f>IFERROR(
VLOOKUP(Table_BudgetDetails[[#This Row],[Internship Type]],Table_ProgramCategoryLookups[],5,0)*Table_BudgetDetails[[#This Row],[Number of Internship units (IUs)]]+Table_BudgetDetails[[#This Row],[Total Partner Contribution]],
"")</f>
        <v/>
      </c>
      <c r="W80" s="125"/>
      <c r="X80" s="54" t="str">
        <f>IFERROR(1/COUNTIF(Table_BudgetDetails[Intern Full Name],Table_BudgetDetails[[#This Row],[Intern Full Name]]),"")</f>
        <v/>
      </c>
      <c r="Y80" s="90" t="str">
        <f>IF(Table_BudgetDetails[[#This Row],[Intern Full Name]]="","Yes","No")</f>
        <v>Yes</v>
      </c>
    </row>
    <row r="81" spans="2:25" x14ac:dyDescent="0.35">
      <c r="B81" s="59"/>
      <c r="C81" s="75"/>
      <c r="D81" s="59"/>
      <c r="E81" s="59"/>
      <c r="F81" s="76" t="str">
        <f>IFERROR(VLOOKUP(Table_BudgetDetails[[#This Row],[Academic Supervisor 
(Account Holder)]],Table_AcademicSupervisors[[Academic Supervisor and Co-Supervisor Name(s)]:[Academic Institution Name]],2,0),"")</f>
        <v/>
      </c>
      <c r="G81" s="75"/>
      <c r="H81" s="60"/>
      <c r="I81" s="75"/>
      <c r="J81" s="60"/>
      <c r="K81" s="114"/>
      <c r="L81" s="116" t="str">
        <f>IF(AND(Table_BudgetDetails[[#This Row],[Number of Internship units (IUs)]]&lt;&gt;"",Table_BudgetDetails[[#This Row],[Internship Length (months)]]&lt;&gt;"",Table_BudgetDetails[[#This Row],[Estimated Start Date]]&lt;&gt;""),EDATE(Table_BudgetDetails[[#This Row],[Estimated Start Date]],Table_BudgetDetails[[#This Row],[Internship Length (months)]]*Table_BudgetDetails[[#This Row],[Number of Internship units (IUs)]]),"")</f>
        <v/>
      </c>
      <c r="M81" s="78" t="str">
        <f>IFERROR(VLOOKUP(Table_BudgetDetails[[#This Row],[Internship Type]],Table_ProgramCategoryLookups[],3,0),"")</f>
        <v/>
      </c>
      <c r="N81" s="128"/>
      <c r="O81" s="77" t="str">
        <f>IF(Table_BudgetDetails[[#This Row],[Base Partner Contribution (per/IU)]]&lt;&gt;"",
SUM(Table_BudgetDetails[[#This Row],[Base Partner Contribution (per/IU)]:[Additional Partner Contribution (per/IU)]]),
"")</f>
        <v/>
      </c>
      <c r="P81" s="77" t="str">
        <f>IFERROR(VLOOKUP(Table_BudgetDetails[[#This Row],[Internship Type]],Table_ProgramCategoryLookups[[#All],[Internship Type]:[Comments]],2,0)+Table_BudgetDetails[[#This Row],[Additional Partner Contribution (per/IU)]],"")</f>
        <v/>
      </c>
      <c r="Q81" s="77" t="str">
        <f>IFERROR(VLOOKUP(Table_BudgetDetails[[#This Row],[Internship Type]],Table_ProgramCategoryLookups[],4,0),"")</f>
        <v/>
      </c>
      <c r="R81" s="81"/>
      <c r="S81" s="78" t="str">
        <f>IFERROR(
IF(Table_BudgetDetails[[#This Row],[Stipend Override]]&lt;&gt;"",Table_BudgetDetails[[#This Row],[Total Award (per/IU)]]-Table_BudgetDetails[[#This Row],[Stipend Override]],Table_BudgetDetails[[#This Row],[Total Award (per/IU)]]-Table_BudgetDetails[[#This Row],[Minimum Stipend (per/IU) ]]),
"")</f>
        <v/>
      </c>
      <c r="T81" s="77" t="str">
        <f>IFERROR(IF(Table_BudgetDetails[[#This Row],[Stipend Override]]&lt;&gt;"",Table_BudgetDetails[[#This Row],[Stipend Override]]*Table_BudgetDetails[[#This Row],[Number of Internship units (IUs)]],Table_BudgetDetails[[#This Row],[Minimum Stipend (per/IU) ]]*Table_BudgetDetails[[#This Row],[Number of Internship units (IUs)]]),"")</f>
        <v/>
      </c>
      <c r="U81" s="78" t="str">
        <f>IF(OR(Table_BudgetDetails[[#This Row],[Total Partner Contribution (per/IU)]]="",Table_BudgetDetails[[#This Row],[Number of Internship units (IUs)]]=""),
"",
Table_BudgetDetails[[#This Row],[Total Partner Contribution (per/IU)]]*Table_BudgetDetails[[#This Row],[Number of Internship units (IUs)]]
)</f>
        <v/>
      </c>
      <c r="V81" s="78" t="str">
        <f>IFERROR(
VLOOKUP(Table_BudgetDetails[[#This Row],[Internship Type]],Table_ProgramCategoryLookups[],5,0)*Table_BudgetDetails[[#This Row],[Number of Internship units (IUs)]]+Table_BudgetDetails[[#This Row],[Total Partner Contribution]],
"")</f>
        <v/>
      </c>
      <c r="W81" s="125"/>
      <c r="X81" s="54" t="str">
        <f>IFERROR(1/COUNTIF(Table_BudgetDetails[Intern Full Name],Table_BudgetDetails[[#This Row],[Intern Full Name]]),"")</f>
        <v/>
      </c>
      <c r="Y81" s="90" t="str">
        <f>IF(Table_BudgetDetails[[#This Row],[Intern Full Name]]="","Yes","No")</f>
        <v>Yes</v>
      </c>
    </row>
    <row r="82" spans="2:25" x14ac:dyDescent="0.35">
      <c r="B82" s="59"/>
      <c r="C82" s="75"/>
      <c r="D82" s="59"/>
      <c r="E82" s="59"/>
      <c r="F82" s="76" t="str">
        <f>IFERROR(VLOOKUP(Table_BudgetDetails[[#This Row],[Academic Supervisor 
(Account Holder)]],Table_AcademicSupervisors[[Academic Supervisor and Co-Supervisor Name(s)]:[Academic Institution Name]],2,0),"")</f>
        <v/>
      </c>
      <c r="G82" s="75"/>
      <c r="H82" s="60"/>
      <c r="I82" s="75"/>
      <c r="J82" s="60"/>
      <c r="K82" s="114"/>
      <c r="L82" s="116" t="str">
        <f>IF(AND(Table_BudgetDetails[[#This Row],[Number of Internship units (IUs)]]&lt;&gt;"",Table_BudgetDetails[[#This Row],[Internship Length (months)]]&lt;&gt;"",Table_BudgetDetails[[#This Row],[Estimated Start Date]]&lt;&gt;""),EDATE(Table_BudgetDetails[[#This Row],[Estimated Start Date]],Table_BudgetDetails[[#This Row],[Internship Length (months)]]*Table_BudgetDetails[[#This Row],[Number of Internship units (IUs)]]),"")</f>
        <v/>
      </c>
      <c r="M82" s="78" t="str">
        <f>IFERROR(VLOOKUP(Table_BudgetDetails[[#This Row],[Internship Type]],Table_ProgramCategoryLookups[],3,0),"")</f>
        <v/>
      </c>
      <c r="N82" s="128"/>
      <c r="O82" s="77" t="str">
        <f>IF(Table_BudgetDetails[[#This Row],[Base Partner Contribution (per/IU)]]&lt;&gt;"",
SUM(Table_BudgetDetails[[#This Row],[Base Partner Contribution (per/IU)]:[Additional Partner Contribution (per/IU)]]),
"")</f>
        <v/>
      </c>
      <c r="P82" s="77" t="str">
        <f>IFERROR(VLOOKUP(Table_BudgetDetails[[#This Row],[Internship Type]],Table_ProgramCategoryLookups[[#All],[Internship Type]:[Comments]],2,0)+Table_BudgetDetails[[#This Row],[Additional Partner Contribution (per/IU)]],"")</f>
        <v/>
      </c>
      <c r="Q82" s="77" t="str">
        <f>IFERROR(VLOOKUP(Table_BudgetDetails[[#This Row],[Internship Type]],Table_ProgramCategoryLookups[],4,0),"")</f>
        <v/>
      </c>
      <c r="R82" s="81"/>
      <c r="S82" s="78" t="str">
        <f>IFERROR(
IF(Table_BudgetDetails[[#This Row],[Stipend Override]]&lt;&gt;"",Table_BudgetDetails[[#This Row],[Total Award (per/IU)]]-Table_BudgetDetails[[#This Row],[Stipend Override]],Table_BudgetDetails[[#This Row],[Total Award (per/IU)]]-Table_BudgetDetails[[#This Row],[Minimum Stipend (per/IU) ]]),
"")</f>
        <v/>
      </c>
      <c r="T82" s="77" t="str">
        <f>IFERROR(IF(Table_BudgetDetails[[#This Row],[Stipend Override]]&lt;&gt;"",Table_BudgetDetails[[#This Row],[Stipend Override]]*Table_BudgetDetails[[#This Row],[Number of Internship units (IUs)]],Table_BudgetDetails[[#This Row],[Minimum Stipend (per/IU) ]]*Table_BudgetDetails[[#This Row],[Number of Internship units (IUs)]]),"")</f>
        <v/>
      </c>
      <c r="U82" s="78" t="str">
        <f>IF(OR(Table_BudgetDetails[[#This Row],[Total Partner Contribution (per/IU)]]="",Table_BudgetDetails[[#This Row],[Number of Internship units (IUs)]]=""),
"",
Table_BudgetDetails[[#This Row],[Total Partner Contribution (per/IU)]]*Table_BudgetDetails[[#This Row],[Number of Internship units (IUs)]]
)</f>
        <v/>
      </c>
      <c r="V82" s="78" t="str">
        <f>IFERROR(
VLOOKUP(Table_BudgetDetails[[#This Row],[Internship Type]],Table_ProgramCategoryLookups[],5,0)*Table_BudgetDetails[[#This Row],[Number of Internship units (IUs)]]+Table_BudgetDetails[[#This Row],[Total Partner Contribution]],
"")</f>
        <v/>
      </c>
      <c r="W82" s="125"/>
      <c r="X82" s="54" t="str">
        <f>IFERROR(1/COUNTIF(Table_BudgetDetails[Intern Full Name],Table_BudgetDetails[[#This Row],[Intern Full Name]]),"")</f>
        <v/>
      </c>
      <c r="Y82" s="90" t="str">
        <f>IF(Table_BudgetDetails[[#This Row],[Intern Full Name]]="","Yes","No")</f>
        <v>Yes</v>
      </c>
    </row>
    <row r="83" spans="2:25" x14ac:dyDescent="0.35">
      <c r="B83" s="59"/>
      <c r="C83" s="75"/>
      <c r="D83" s="59"/>
      <c r="E83" s="59"/>
      <c r="F83" s="76" t="str">
        <f>IFERROR(VLOOKUP(Table_BudgetDetails[[#This Row],[Academic Supervisor 
(Account Holder)]],Table_AcademicSupervisors[[Academic Supervisor and Co-Supervisor Name(s)]:[Academic Institution Name]],2,0),"")</f>
        <v/>
      </c>
      <c r="G83" s="75"/>
      <c r="H83" s="60"/>
      <c r="I83" s="75"/>
      <c r="J83" s="60"/>
      <c r="K83" s="114"/>
      <c r="L83" s="116" t="str">
        <f>IF(AND(Table_BudgetDetails[[#This Row],[Number of Internship units (IUs)]]&lt;&gt;"",Table_BudgetDetails[[#This Row],[Internship Length (months)]]&lt;&gt;"",Table_BudgetDetails[[#This Row],[Estimated Start Date]]&lt;&gt;""),EDATE(Table_BudgetDetails[[#This Row],[Estimated Start Date]],Table_BudgetDetails[[#This Row],[Internship Length (months)]]*Table_BudgetDetails[[#This Row],[Number of Internship units (IUs)]]),"")</f>
        <v/>
      </c>
      <c r="M83" s="78" t="str">
        <f>IFERROR(VLOOKUP(Table_BudgetDetails[[#This Row],[Internship Type]],Table_ProgramCategoryLookups[],3,0),"")</f>
        <v/>
      </c>
      <c r="N83" s="128"/>
      <c r="O83" s="77" t="str">
        <f>IF(Table_BudgetDetails[[#This Row],[Base Partner Contribution (per/IU)]]&lt;&gt;"",
SUM(Table_BudgetDetails[[#This Row],[Base Partner Contribution (per/IU)]:[Additional Partner Contribution (per/IU)]]),
"")</f>
        <v/>
      </c>
      <c r="P83" s="77" t="str">
        <f>IFERROR(VLOOKUP(Table_BudgetDetails[[#This Row],[Internship Type]],Table_ProgramCategoryLookups[[#All],[Internship Type]:[Comments]],2,0)+Table_BudgetDetails[[#This Row],[Additional Partner Contribution (per/IU)]],"")</f>
        <v/>
      </c>
      <c r="Q83" s="77" t="str">
        <f>IFERROR(VLOOKUP(Table_BudgetDetails[[#This Row],[Internship Type]],Table_ProgramCategoryLookups[],4,0),"")</f>
        <v/>
      </c>
      <c r="R83" s="81"/>
      <c r="S83" s="78" t="str">
        <f>IFERROR(
IF(Table_BudgetDetails[[#This Row],[Stipend Override]]&lt;&gt;"",Table_BudgetDetails[[#This Row],[Total Award (per/IU)]]-Table_BudgetDetails[[#This Row],[Stipend Override]],Table_BudgetDetails[[#This Row],[Total Award (per/IU)]]-Table_BudgetDetails[[#This Row],[Minimum Stipend (per/IU) ]]),
"")</f>
        <v/>
      </c>
      <c r="T83" s="77" t="str">
        <f>IFERROR(IF(Table_BudgetDetails[[#This Row],[Stipend Override]]&lt;&gt;"",Table_BudgetDetails[[#This Row],[Stipend Override]]*Table_BudgetDetails[[#This Row],[Number of Internship units (IUs)]],Table_BudgetDetails[[#This Row],[Minimum Stipend (per/IU) ]]*Table_BudgetDetails[[#This Row],[Number of Internship units (IUs)]]),"")</f>
        <v/>
      </c>
      <c r="U83" s="78" t="str">
        <f>IF(OR(Table_BudgetDetails[[#This Row],[Total Partner Contribution (per/IU)]]="",Table_BudgetDetails[[#This Row],[Number of Internship units (IUs)]]=""),
"",
Table_BudgetDetails[[#This Row],[Total Partner Contribution (per/IU)]]*Table_BudgetDetails[[#This Row],[Number of Internship units (IUs)]]
)</f>
        <v/>
      </c>
      <c r="V83" s="78" t="str">
        <f>IFERROR(
VLOOKUP(Table_BudgetDetails[[#This Row],[Internship Type]],Table_ProgramCategoryLookups[],5,0)*Table_BudgetDetails[[#This Row],[Number of Internship units (IUs)]]+Table_BudgetDetails[[#This Row],[Total Partner Contribution]],
"")</f>
        <v/>
      </c>
      <c r="W83" s="125"/>
      <c r="X83" s="54" t="str">
        <f>IFERROR(1/COUNTIF(Table_BudgetDetails[Intern Full Name],Table_BudgetDetails[[#This Row],[Intern Full Name]]),"")</f>
        <v/>
      </c>
      <c r="Y83" s="90" t="str">
        <f>IF(Table_BudgetDetails[[#This Row],[Intern Full Name]]="","Yes","No")</f>
        <v>Yes</v>
      </c>
    </row>
    <row r="84" spans="2:25" x14ac:dyDescent="0.35">
      <c r="B84" s="59"/>
      <c r="C84" s="75"/>
      <c r="D84" s="59"/>
      <c r="E84" s="59"/>
      <c r="F84" s="76" t="str">
        <f>IFERROR(VLOOKUP(Table_BudgetDetails[[#This Row],[Academic Supervisor 
(Account Holder)]],Table_AcademicSupervisors[[Academic Supervisor and Co-Supervisor Name(s)]:[Academic Institution Name]],2,0),"")</f>
        <v/>
      </c>
      <c r="G84" s="75"/>
      <c r="H84" s="60"/>
      <c r="I84" s="75"/>
      <c r="J84" s="60"/>
      <c r="K84" s="114"/>
      <c r="L84" s="116" t="str">
        <f>IF(AND(Table_BudgetDetails[[#This Row],[Number of Internship units (IUs)]]&lt;&gt;"",Table_BudgetDetails[[#This Row],[Internship Length (months)]]&lt;&gt;"",Table_BudgetDetails[[#This Row],[Estimated Start Date]]&lt;&gt;""),EDATE(Table_BudgetDetails[[#This Row],[Estimated Start Date]],Table_BudgetDetails[[#This Row],[Internship Length (months)]]*Table_BudgetDetails[[#This Row],[Number of Internship units (IUs)]]),"")</f>
        <v/>
      </c>
      <c r="M84" s="78" t="str">
        <f>IFERROR(VLOOKUP(Table_BudgetDetails[[#This Row],[Internship Type]],Table_ProgramCategoryLookups[],3,0),"")</f>
        <v/>
      </c>
      <c r="N84" s="128"/>
      <c r="O84" s="77" t="str">
        <f>IF(Table_BudgetDetails[[#This Row],[Base Partner Contribution (per/IU)]]&lt;&gt;"",
SUM(Table_BudgetDetails[[#This Row],[Base Partner Contribution (per/IU)]:[Additional Partner Contribution (per/IU)]]),
"")</f>
        <v/>
      </c>
      <c r="P84" s="77" t="str">
        <f>IFERROR(VLOOKUP(Table_BudgetDetails[[#This Row],[Internship Type]],Table_ProgramCategoryLookups[[#All],[Internship Type]:[Comments]],2,0)+Table_BudgetDetails[[#This Row],[Additional Partner Contribution (per/IU)]],"")</f>
        <v/>
      </c>
      <c r="Q84" s="77" t="str">
        <f>IFERROR(VLOOKUP(Table_BudgetDetails[[#This Row],[Internship Type]],Table_ProgramCategoryLookups[],4,0),"")</f>
        <v/>
      </c>
      <c r="R84" s="81"/>
      <c r="S84" s="78" t="str">
        <f>IFERROR(
IF(Table_BudgetDetails[[#This Row],[Stipend Override]]&lt;&gt;"",Table_BudgetDetails[[#This Row],[Total Award (per/IU)]]-Table_BudgetDetails[[#This Row],[Stipend Override]],Table_BudgetDetails[[#This Row],[Total Award (per/IU)]]-Table_BudgetDetails[[#This Row],[Minimum Stipend (per/IU) ]]),
"")</f>
        <v/>
      </c>
      <c r="T84" s="77" t="str">
        <f>IFERROR(IF(Table_BudgetDetails[[#This Row],[Stipend Override]]&lt;&gt;"",Table_BudgetDetails[[#This Row],[Stipend Override]]*Table_BudgetDetails[[#This Row],[Number of Internship units (IUs)]],Table_BudgetDetails[[#This Row],[Minimum Stipend (per/IU) ]]*Table_BudgetDetails[[#This Row],[Number of Internship units (IUs)]]),"")</f>
        <v/>
      </c>
      <c r="U84" s="78" t="str">
        <f>IF(OR(Table_BudgetDetails[[#This Row],[Total Partner Contribution (per/IU)]]="",Table_BudgetDetails[[#This Row],[Number of Internship units (IUs)]]=""),
"",
Table_BudgetDetails[[#This Row],[Total Partner Contribution (per/IU)]]*Table_BudgetDetails[[#This Row],[Number of Internship units (IUs)]]
)</f>
        <v/>
      </c>
      <c r="V84" s="78" t="str">
        <f>IFERROR(
VLOOKUP(Table_BudgetDetails[[#This Row],[Internship Type]],Table_ProgramCategoryLookups[],5,0)*Table_BudgetDetails[[#This Row],[Number of Internship units (IUs)]]+Table_BudgetDetails[[#This Row],[Total Partner Contribution]],
"")</f>
        <v/>
      </c>
      <c r="W84" s="125"/>
      <c r="X84" s="54" t="str">
        <f>IFERROR(1/COUNTIF(Table_BudgetDetails[Intern Full Name],Table_BudgetDetails[[#This Row],[Intern Full Name]]),"")</f>
        <v/>
      </c>
      <c r="Y84" s="90" t="str">
        <f>IF(Table_BudgetDetails[[#This Row],[Intern Full Name]]="","Yes","No")</f>
        <v>Yes</v>
      </c>
    </row>
    <row r="85" spans="2:25" x14ac:dyDescent="0.35">
      <c r="B85" s="59"/>
      <c r="C85" s="75"/>
      <c r="D85" s="59"/>
      <c r="E85" s="59"/>
      <c r="F85" s="76" t="str">
        <f>IFERROR(VLOOKUP(Table_BudgetDetails[[#This Row],[Academic Supervisor 
(Account Holder)]],Table_AcademicSupervisors[[Academic Supervisor and Co-Supervisor Name(s)]:[Academic Institution Name]],2,0),"")</f>
        <v/>
      </c>
      <c r="G85" s="75"/>
      <c r="H85" s="60"/>
      <c r="I85" s="75"/>
      <c r="J85" s="60"/>
      <c r="K85" s="114"/>
      <c r="L85" s="116" t="str">
        <f>IF(AND(Table_BudgetDetails[[#This Row],[Number of Internship units (IUs)]]&lt;&gt;"",Table_BudgetDetails[[#This Row],[Internship Length (months)]]&lt;&gt;"",Table_BudgetDetails[[#This Row],[Estimated Start Date]]&lt;&gt;""),EDATE(Table_BudgetDetails[[#This Row],[Estimated Start Date]],Table_BudgetDetails[[#This Row],[Internship Length (months)]]*Table_BudgetDetails[[#This Row],[Number of Internship units (IUs)]]),"")</f>
        <v/>
      </c>
      <c r="M85" s="78" t="str">
        <f>IFERROR(VLOOKUP(Table_BudgetDetails[[#This Row],[Internship Type]],Table_ProgramCategoryLookups[],3,0),"")</f>
        <v/>
      </c>
      <c r="N85" s="128"/>
      <c r="O85" s="77" t="str">
        <f>IF(Table_BudgetDetails[[#This Row],[Base Partner Contribution (per/IU)]]&lt;&gt;"",
SUM(Table_BudgetDetails[[#This Row],[Base Partner Contribution (per/IU)]:[Additional Partner Contribution (per/IU)]]),
"")</f>
        <v/>
      </c>
      <c r="P85" s="77" t="str">
        <f>IFERROR(VLOOKUP(Table_BudgetDetails[[#This Row],[Internship Type]],Table_ProgramCategoryLookups[[#All],[Internship Type]:[Comments]],2,0)+Table_BudgetDetails[[#This Row],[Additional Partner Contribution (per/IU)]],"")</f>
        <v/>
      </c>
      <c r="Q85" s="77" t="str">
        <f>IFERROR(VLOOKUP(Table_BudgetDetails[[#This Row],[Internship Type]],Table_ProgramCategoryLookups[],4,0),"")</f>
        <v/>
      </c>
      <c r="R85" s="81"/>
      <c r="S85" s="78" t="str">
        <f>IFERROR(
IF(Table_BudgetDetails[[#This Row],[Stipend Override]]&lt;&gt;"",Table_BudgetDetails[[#This Row],[Total Award (per/IU)]]-Table_BudgetDetails[[#This Row],[Stipend Override]],Table_BudgetDetails[[#This Row],[Total Award (per/IU)]]-Table_BudgetDetails[[#This Row],[Minimum Stipend (per/IU) ]]),
"")</f>
        <v/>
      </c>
      <c r="T85" s="77" t="str">
        <f>IFERROR(IF(Table_BudgetDetails[[#This Row],[Stipend Override]]&lt;&gt;"",Table_BudgetDetails[[#This Row],[Stipend Override]]*Table_BudgetDetails[[#This Row],[Number of Internship units (IUs)]],Table_BudgetDetails[[#This Row],[Minimum Stipend (per/IU) ]]*Table_BudgetDetails[[#This Row],[Number of Internship units (IUs)]]),"")</f>
        <v/>
      </c>
      <c r="U85" s="78" t="str">
        <f>IF(OR(Table_BudgetDetails[[#This Row],[Total Partner Contribution (per/IU)]]="",Table_BudgetDetails[[#This Row],[Number of Internship units (IUs)]]=""),
"",
Table_BudgetDetails[[#This Row],[Total Partner Contribution (per/IU)]]*Table_BudgetDetails[[#This Row],[Number of Internship units (IUs)]]
)</f>
        <v/>
      </c>
      <c r="V85" s="78" t="str">
        <f>IFERROR(
VLOOKUP(Table_BudgetDetails[[#This Row],[Internship Type]],Table_ProgramCategoryLookups[],5,0)*Table_BudgetDetails[[#This Row],[Number of Internship units (IUs)]]+Table_BudgetDetails[[#This Row],[Total Partner Contribution]],
"")</f>
        <v/>
      </c>
      <c r="W85" s="125"/>
      <c r="X85" s="54" t="str">
        <f>IFERROR(1/COUNTIF(Table_BudgetDetails[Intern Full Name],Table_BudgetDetails[[#This Row],[Intern Full Name]]),"")</f>
        <v/>
      </c>
      <c r="Y85" s="90" t="str">
        <f>IF(Table_BudgetDetails[[#This Row],[Intern Full Name]]="","Yes","No")</f>
        <v>Yes</v>
      </c>
    </row>
    <row r="86" spans="2:25" x14ac:dyDescent="0.35">
      <c r="B86" s="59"/>
      <c r="C86" s="75"/>
      <c r="D86" s="59"/>
      <c r="E86" s="59"/>
      <c r="F86" s="76" t="str">
        <f>IFERROR(VLOOKUP(Table_BudgetDetails[[#This Row],[Academic Supervisor 
(Account Holder)]],Table_AcademicSupervisors[[Academic Supervisor and Co-Supervisor Name(s)]:[Academic Institution Name]],2,0),"")</f>
        <v/>
      </c>
      <c r="G86" s="75"/>
      <c r="H86" s="60"/>
      <c r="I86" s="75"/>
      <c r="J86" s="60"/>
      <c r="K86" s="114"/>
      <c r="L86" s="116" t="str">
        <f>IF(AND(Table_BudgetDetails[[#This Row],[Number of Internship units (IUs)]]&lt;&gt;"",Table_BudgetDetails[[#This Row],[Internship Length (months)]]&lt;&gt;"",Table_BudgetDetails[[#This Row],[Estimated Start Date]]&lt;&gt;""),EDATE(Table_BudgetDetails[[#This Row],[Estimated Start Date]],Table_BudgetDetails[[#This Row],[Internship Length (months)]]*Table_BudgetDetails[[#This Row],[Number of Internship units (IUs)]]),"")</f>
        <v/>
      </c>
      <c r="M86" s="78" t="str">
        <f>IFERROR(VLOOKUP(Table_BudgetDetails[[#This Row],[Internship Type]],Table_ProgramCategoryLookups[],3,0),"")</f>
        <v/>
      </c>
      <c r="N86" s="128"/>
      <c r="O86" s="77" t="str">
        <f>IF(Table_BudgetDetails[[#This Row],[Base Partner Contribution (per/IU)]]&lt;&gt;"",
SUM(Table_BudgetDetails[[#This Row],[Base Partner Contribution (per/IU)]:[Additional Partner Contribution (per/IU)]]),
"")</f>
        <v/>
      </c>
      <c r="P86" s="77" t="str">
        <f>IFERROR(VLOOKUP(Table_BudgetDetails[[#This Row],[Internship Type]],Table_ProgramCategoryLookups[[#All],[Internship Type]:[Comments]],2,0)+Table_BudgetDetails[[#This Row],[Additional Partner Contribution (per/IU)]],"")</f>
        <v/>
      </c>
      <c r="Q86" s="77" t="str">
        <f>IFERROR(VLOOKUP(Table_BudgetDetails[[#This Row],[Internship Type]],Table_ProgramCategoryLookups[],4,0),"")</f>
        <v/>
      </c>
      <c r="R86" s="81"/>
      <c r="S86" s="78" t="str">
        <f>IFERROR(
IF(Table_BudgetDetails[[#This Row],[Stipend Override]]&lt;&gt;"",Table_BudgetDetails[[#This Row],[Total Award (per/IU)]]-Table_BudgetDetails[[#This Row],[Stipend Override]],Table_BudgetDetails[[#This Row],[Total Award (per/IU)]]-Table_BudgetDetails[[#This Row],[Minimum Stipend (per/IU) ]]),
"")</f>
        <v/>
      </c>
      <c r="T86" s="77" t="str">
        <f>IFERROR(IF(Table_BudgetDetails[[#This Row],[Stipend Override]]&lt;&gt;"",Table_BudgetDetails[[#This Row],[Stipend Override]]*Table_BudgetDetails[[#This Row],[Number of Internship units (IUs)]],Table_BudgetDetails[[#This Row],[Minimum Stipend (per/IU) ]]*Table_BudgetDetails[[#This Row],[Number of Internship units (IUs)]]),"")</f>
        <v/>
      </c>
      <c r="U86" s="78" t="str">
        <f>IF(OR(Table_BudgetDetails[[#This Row],[Total Partner Contribution (per/IU)]]="",Table_BudgetDetails[[#This Row],[Number of Internship units (IUs)]]=""),
"",
Table_BudgetDetails[[#This Row],[Total Partner Contribution (per/IU)]]*Table_BudgetDetails[[#This Row],[Number of Internship units (IUs)]]
)</f>
        <v/>
      </c>
      <c r="V86" s="78" t="str">
        <f>IFERROR(
VLOOKUP(Table_BudgetDetails[[#This Row],[Internship Type]],Table_ProgramCategoryLookups[],5,0)*Table_BudgetDetails[[#This Row],[Number of Internship units (IUs)]]+Table_BudgetDetails[[#This Row],[Total Partner Contribution]],
"")</f>
        <v/>
      </c>
      <c r="W86" s="125"/>
      <c r="X86" s="54" t="str">
        <f>IFERROR(1/COUNTIF(Table_BudgetDetails[Intern Full Name],Table_BudgetDetails[[#This Row],[Intern Full Name]]),"")</f>
        <v/>
      </c>
      <c r="Y86" s="90" t="str">
        <f>IF(Table_BudgetDetails[[#This Row],[Intern Full Name]]="","Yes","No")</f>
        <v>Yes</v>
      </c>
    </row>
    <row r="87" spans="2:25" x14ac:dyDescent="0.35">
      <c r="B87" s="59"/>
      <c r="C87" s="75"/>
      <c r="D87" s="59"/>
      <c r="E87" s="59"/>
      <c r="F87" s="76" t="str">
        <f>IFERROR(VLOOKUP(Table_BudgetDetails[[#This Row],[Academic Supervisor 
(Account Holder)]],Table_AcademicSupervisors[[Academic Supervisor and Co-Supervisor Name(s)]:[Academic Institution Name]],2,0),"")</f>
        <v/>
      </c>
      <c r="G87" s="75"/>
      <c r="H87" s="60"/>
      <c r="I87" s="75"/>
      <c r="J87" s="60"/>
      <c r="K87" s="114"/>
      <c r="L87" s="116" t="str">
        <f>IF(AND(Table_BudgetDetails[[#This Row],[Number of Internship units (IUs)]]&lt;&gt;"",Table_BudgetDetails[[#This Row],[Internship Length (months)]]&lt;&gt;"",Table_BudgetDetails[[#This Row],[Estimated Start Date]]&lt;&gt;""),EDATE(Table_BudgetDetails[[#This Row],[Estimated Start Date]],Table_BudgetDetails[[#This Row],[Internship Length (months)]]*Table_BudgetDetails[[#This Row],[Number of Internship units (IUs)]]),"")</f>
        <v/>
      </c>
      <c r="M87" s="78" t="str">
        <f>IFERROR(VLOOKUP(Table_BudgetDetails[[#This Row],[Internship Type]],Table_ProgramCategoryLookups[],3,0),"")</f>
        <v/>
      </c>
      <c r="N87" s="128"/>
      <c r="O87" s="77" t="str">
        <f>IF(Table_BudgetDetails[[#This Row],[Base Partner Contribution (per/IU)]]&lt;&gt;"",
SUM(Table_BudgetDetails[[#This Row],[Base Partner Contribution (per/IU)]:[Additional Partner Contribution (per/IU)]]),
"")</f>
        <v/>
      </c>
      <c r="P87" s="77" t="str">
        <f>IFERROR(VLOOKUP(Table_BudgetDetails[[#This Row],[Internship Type]],Table_ProgramCategoryLookups[[#All],[Internship Type]:[Comments]],2,0)+Table_BudgetDetails[[#This Row],[Additional Partner Contribution (per/IU)]],"")</f>
        <v/>
      </c>
      <c r="Q87" s="77" t="str">
        <f>IFERROR(VLOOKUP(Table_BudgetDetails[[#This Row],[Internship Type]],Table_ProgramCategoryLookups[],4,0),"")</f>
        <v/>
      </c>
      <c r="R87" s="81"/>
      <c r="S87" s="78" t="str">
        <f>IFERROR(
IF(Table_BudgetDetails[[#This Row],[Stipend Override]]&lt;&gt;"",Table_BudgetDetails[[#This Row],[Total Award (per/IU)]]-Table_BudgetDetails[[#This Row],[Stipend Override]],Table_BudgetDetails[[#This Row],[Total Award (per/IU)]]-Table_BudgetDetails[[#This Row],[Minimum Stipend (per/IU) ]]),
"")</f>
        <v/>
      </c>
      <c r="T87" s="77" t="str">
        <f>IFERROR(IF(Table_BudgetDetails[[#This Row],[Stipend Override]]&lt;&gt;"",Table_BudgetDetails[[#This Row],[Stipend Override]]*Table_BudgetDetails[[#This Row],[Number of Internship units (IUs)]],Table_BudgetDetails[[#This Row],[Minimum Stipend (per/IU) ]]*Table_BudgetDetails[[#This Row],[Number of Internship units (IUs)]]),"")</f>
        <v/>
      </c>
      <c r="U87" s="78" t="str">
        <f>IF(OR(Table_BudgetDetails[[#This Row],[Total Partner Contribution (per/IU)]]="",Table_BudgetDetails[[#This Row],[Number of Internship units (IUs)]]=""),
"",
Table_BudgetDetails[[#This Row],[Total Partner Contribution (per/IU)]]*Table_BudgetDetails[[#This Row],[Number of Internship units (IUs)]]
)</f>
        <v/>
      </c>
      <c r="V87" s="78" t="str">
        <f>IFERROR(
VLOOKUP(Table_BudgetDetails[[#This Row],[Internship Type]],Table_ProgramCategoryLookups[],5,0)*Table_BudgetDetails[[#This Row],[Number of Internship units (IUs)]]+Table_BudgetDetails[[#This Row],[Total Partner Contribution]],
"")</f>
        <v/>
      </c>
      <c r="W87" s="125"/>
      <c r="X87" s="54" t="str">
        <f>IFERROR(1/COUNTIF(Table_BudgetDetails[Intern Full Name],Table_BudgetDetails[[#This Row],[Intern Full Name]]),"")</f>
        <v/>
      </c>
      <c r="Y87" s="90" t="str">
        <f>IF(Table_BudgetDetails[[#This Row],[Intern Full Name]]="","Yes","No")</f>
        <v>Yes</v>
      </c>
    </row>
    <row r="88" spans="2:25" x14ac:dyDescent="0.35">
      <c r="B88" s="59"/>
      <c r="C88" s="75"/>
      <c r="D88" s="59"/>
      <c r="E88" s="59"/>
      <c r="F88" s="76" t="str">
        <f>IFERROR(VLOOKUP(Table_BudgetDetails[[#This Row],[Academic Supervisor 
(Account Holder)]],Table_AcademicSupervisors[[Academic Supervisor and Co-Supervisor Name(s)]:[Academic Institution Name]],2,0),"")</f>
        <v/>
      </c>
      <c r="G88" s="75"/>
      <c r="H88" s="60"/>
      <c r="I88" s="75"/>
      <c r="J88" s="60"/>
      <c r="K88" s="114"/>
      <c r="L88" s="116" t="str">
        <f>IF(AND(Table_BudgetDetails[[#This Row],[Number of Internship units (IUs)]]&lt;&gt;"",Table_BudgetDetails[[#This Row],[Internship Length (months)]]&lt;&gt;"",Table_BudgetDetails[[#This Row],[Estimated Start Date]]&lt;&gt;""),EDATE(Table_BudgetDetails[[#This Row],[Estimated Start Date]],Table_BudgetDetails[[#This Row],[Internship Length (months)]]*Table_BudgetDetails[[#This Row],[Number of Internship units (IUs)]]),"")</f>
        <v/>
      </c>
      <c r="M88" s="78" t="str">
        <f>IFERROR(VLOOKUP(Table_BudgetDetails[[#This Row],[Internship Type]],Table_ProgramCategoryLookups[],3,0),"")</f>
        <v/>
      </c>
      <c r="N88" s="128"/>
      <c r="O88" s="77" t="str">
        <f>IF(Table_BudgetDetails[[#This Row],[Base Partner Contribution (per/IU)]]&lt;&gt;"",
SUM(Table_BudgetDetails[[#This Row],[Base Partner Contribution (per/IU)]:[Additional Partner Contribution (per/IU)]]),
"")</f>
        <v/>
      </c>
      <c r="P88" s="77" t="str">
        <f>IFERROR(VLOOKUP(Table_BudgetDetails[[#This Row],[Internship Type]],Table_ProgramCategoryLookups[[#All],[Internship Type]:[Comments]],2,0)+Table_BudgetDetails[[#This Row],[Additional Partner Contribution (per/IU)]],"")</f>
        <v/>
      </c>
      <c r="Q88" s="77" t="str">
        <f>IFERROR(VLOOKUP(Table_BudgetDetails[[#This Row],[Internship Type]],Table_ProgramCategoryLookups[],4,0),"")</f>
        <v/>
      </c>
      <c r="R88" s="81"/>
      <c r="S88" s="78" t="str">
        <f>IFERROR(
IF(Table_BudgetDetails[[#This Row],[Stipend Override]]&lt;&gt;"",Table_BudgetDetails[[#This Row],[Total Award (per/IU)]]-Table_BudgetDetails[[#This Row],[Stipend Override]],Table_BudgetDetails[[#This Row],[Total Award (per/IU)]]-Table_BudgetDetails[[#This Row],[Minimum Stipend (per/IU) ]]),
"")</f>
        <v/>
      </c>
      <c r="T88" s="77" t="str">
        <f>IFERROR(IF(Table_BudgetDetails[[#This Row],[Stipend Override]]&lt;&gt;"",Table_BudgetDetails[[#This Row],[Stipend Override]]*Table_BudgetDetails[[#This Row],[Number of Internship units (IUs)]],Table_BudgetDetails[[#This Row],[Minimum Stipend (per/IU) ]]*Table_BudgetDetails[[#This Row],[Number of Internship units (IUs)]]),"")</f>
        <v/>
      </c>
      <c r="U88" s="78" t="str">
        <f>IF(OR(Table_BudgetDetails[[#This Row],[Total Partner Contribution (per/IU)]]="",Table_BudgetDetails[[#This Row],[Number of Internship units (IUs)]]=""),
"",
Table_BudgetDetails[[#This Row],[Total Partner Contribution (per/IU)]]*Table_BudgetDetails[[#This Row],[Number of Internship units (IUs)]]
)</f>
        <v/>
      </c>
      <c r="V88" s="78" t="str">
        <f>IFERROR(
VLOOKUP(Table_BudgetDetails[[#This Row],[Internship Type]],Table_ProgramCategoryLookups[],5,0)*Table_BudgetDetails[[#This Row],[Number of Internship units (IUs)]]+Table_BudgetDetails[[#This Row],[Total Partner Contribution]],
"")</f>
        <v/>
      </c>
      <c r="W88" s="125"/>
      <c r="X88" s="54" t="str">
        <f>IFERROR(1/COUNTIF(Table_BudgetDetails[Intern Full Name],Table_BudgetDetails[[#This Row],[Intern Full Name]]),"")</f>
        <v/>
      </c>
      <c r="Y88" s="90" t="str">
        <f>IF(Table_BudgetDetails[[#This Row],[Intern Full Name]]="","Yes","No")</f>
        <v>Yes</v>
      </c>
    </row>
    <row r="89" spans="2:25" x14ac:dyDescent="0.35">
      <c r="B89" s="59"/>
      <c r="C89" s="75"/>
      <c r="D89" s="59"/>
      <c r="E89" s="59"/>
      <c r="F89" s="76" t="str">
        <f>IFERROR(VLOOKUP(Table_BudgetDetails[[#This Row],[Academic Supervisor 
(Account Holder)]],Table_AcademicSupervisors[[Academic Supervisor and Co-Supervisor Name(s)]:[Academic Institution Name]],2,0),"")</f>
        <v/>
      </c>
      <c r="G89" s="75"/>
      <c r="H89" s="60"/>
      <c r="I89" s="75"/>
      <c r="J89" s="60"/>
      <c r="K89" s="114"/>
      <c r="L89" s="116" t="str">
        <f>IF(AND(Table_BudgetDetails[[#This Row],[Number of Internship units (IUs)]]&lt;&gt;"",Table_BudgetDetails[[#This Row],[Internship Length (months)]]&lt;&gt;"",Table_BudgetDetails[[#This Row],[Estimated Start Date]]&lt;&gt;""),EDATE(Table_BudgetDetails[[#This Row],[Estimated Start Date]],Table_BudgetDetails[[#This Row],[Internship Length (months)]]*Table_BudgetDetails[[#This Row],[Number of Internship units (IUs)]]),"")</f>
        <v/>
      </c>
      <c r="M89" s="78" t="str">
        <f>IFERROR(VLOOKUP(Table_BudgetDetails[[#This Row],[Internship Type]],Table_ProgramCategoryLookups[],3,0),"")</f>
        <v/>
      </c>
      <c r="N89" s="128"/>
      <c r="O89" s="77" t="str">
        <f>IF(Table_BudgetDetails[[#This Row],[Base Partner Contribution (per/IU)]]&lt;&gt;"",
SUM(Table_BudgetDetails[[#This Row],[Base Partner Contribution (per/IU)]:[Additional Partner Contribution (per/IU)]]),
"")</f>
        <v/>
      </c>
      <c r="P89" s="77" t="str">
        <f>IFERROR(VLOOKUP(Table_BudgetDetails[[#This Row],[Internship Type]],Table_ProgramCategoryLookups[[#All],[Internship Type]:[Comments]],2,0)+Table_BudgetDetails[[#This Row],[Additional Partner Contribution (per/IU)]],"")</f>
        <v/>
      </c>
      <c r="Q89" s="77" t="str">
        <f>IFERROR(VLOOKUP(Table_BudgetDetails[[#This Row],[Internship Type]],Table_ProgramCategoryLookups[],4,0),"")</f>
        <v/>
      </c>
      <c r="R89" s="81"/>
      <c r="S89" s="78" t="str">
        <f>IFERROR(
IF(Table_BudgetDetails[[#This Row],[Stipend Override]]&lt;&gt;"",Table_BudgetDetails[[#This Row],[Total Award (per/IU)]]-Table_BudgetDetails[[#This Row],[Stipend Override]],Table_BudgetDetails[[#This Row],[Total Award (per/IU)]]-Table_BudgetDetails[[#This Row],[Minimum Stipend (per/IU) ]]),
"")</f>
        <v/>
      </c>
      <c r="T89" s="77" t="str">
        <f>IFERROR(IF(Table_BudgetDetails[[#This Row],[Stipend Override]]&lt;&gt;"",Table_BudgetDetails[[#This Row],[Stipend Override]]*Table_BudgetDetails[[#This Row],[Number of Internship units (IUs)]],Table_BudgetDetails[[#This Row],[Minimum Stipend (per/IU) ]]*Table_BudgetDetails[[#This Row],[Number of Internship units (IUs)]]),"")</f>
        <v/>
      </c>
      <c r="U89" s="78" t="str">
        <f>IF(OR(Table_BudgetDetails[[#This Row],[Total Partner Contribution (per/IU)]]="",Table_BudgetDetails[[#This Row],[Number of Internship units (IUs)]]=""),
"",
Table_BudgetDetails[[#This Row],[Total Partner Contribution (per/IU)]]*Table_BudgetDetails[[#This Row],[Number of Internship units (IUs)]]
)</f>
        <v/>
      </c>
      <c r="V89" s="78" t="str">
        <f>IFERROR(
VLOOKUP(Table_BudgetDetails[[#This Row],[Internship Type]],Table_ProgramCategoryLookups[],5,0)*Table_BudgetDetails[[#This Row],[Number of Internship units (IUs)]]+Table_BudgetDetails[[#This Row],[Total Partner Contribution]],
"")</f>
        <v/>
      </c>
      <c r="W89" s="125"/>
      <c r="X89" s="54" t="str">
        <f>IFERROR(1/COUNTIF(Table_BudgetDetails[Intern Full Name],Table_BudgetDetails[[#This Row],[Intern Full Name]]),"")</f>
        <v/>
      </c>
      <c r="Y89" s="90" t="str">
        <f>IF(Table_BudgetDetails[[#This Row],[Intern Full Name]]="","Yes","No")</f>
        <v>Yes</v>
      </c>
    </row>
    <row r="90" spans="2:25" x14ac:dyDescent="0.35">
      <c r="B90" s="59"/>
      <c r="C90" s="75"/>
      <c r="D90" s="59"/>
      <c r="E90" s="59"/>
      <c r="F90" s="76" t="str">
        <f>IFERROR(VLOOKUP(Table_BudgetDetails[[#This Row],[Academic Supervisor 
(Account Holder)]],Table_AcademicSupervisors[[Academic Supervisor and Co-Supervisor Name(s)]:[Academic Institution Name]],2,0),"")</f>
        <v/>
      </c>
      <c r="G90" s="75"/>
      <c r="H90" s="60"/>
      <c r="I90" s="75"/>
      <c r="J90" s="60"/>
      <c r="K90" s="114"/>
      <c r="L90" s="116" t="str">
        <f>IF(AND(Table_BudgetDetails[[#This Row],[Number of Internship units (IUs)]]&lt;&gt;"",Table_BudgetDetails[[#This Row],[Internship Length (months)]]&lt;&gt;"",Table_BudgetDetails[[#This Row],[Estimated Start Date]]&lt;&gt;""),EDATE(Table_BudgetDetails[[#This Row],[Estimated Start Date]],Table_BudgetDetails[[#This Row],[Internship Length (months)]]*Table_BudgetDetails[[#This Row],[Number of Internship units (IUs)]]),"")</f>
        <v/>
      </c>
      <c r="M90" s="78" t="str">
        <f>IFERROR(VLOOKUP(Table_BudgetDetails[[#This Row],[Internship Type]],Table_ProgramCategoryLookups[],3,0),"")</f>
        <v/>
      </c>
      <c r="N90" s="128"/>
      <c r="O90" s="77" t="str">
        <f>IF(Table_BudgetDetails[[#This Row],[Base Partner Contribution (per/IU)]]&lt;&gt;"",
SUM(Table_BudgetDetails[[#This Row],[Base Partner Contribution (per/IU)]:[Additional Partner Contribution (per/IU)]]),
"")</f>
        <v/>
      </c>
      <c r="P90" s="77" t="str">
        <f>IFERROR(VLOOKUP(Table_BudgetDetails[[#This Row],[Internship Type]],Table_ProgramCategoryLookups[[#All],[Internship Type]:[Comments]],2,0)+Table_BudgetDetails[[#This Row],[Additional Partner Contribution (per/IU)]],"")</f>
        <v/>
      </c>
      <c r="Q90" s="77" t="str">
        <f>IFERROR(VLOOKUP(Table_BudgetDetails[[#This Row],[Internship Type]],Table_ProgramCategoryLookups[],4,0),"")</f>
        <v/>
      </c>
      <c r="R90" s="81"/>
      <c r="S90" s="78" t="str">
        <f>IFERROR(
IF(Table_BudgetDetails[[#This Row],[Stipend Override]]&lt;&gt;"",Table_BudgetDetails[[#This Row],[Total Award (per/IU)]]-Table_BudgetDetails[[#This Row],[Stipend Override]],Table_BudgetDetails[[#This Row],[Total Award (per/IU)]]-Table_BudgetDetails[[#This Row],[Minimum Stipend (per/IU) ]]),
"")</f>
        <v/>
      </c>
      <c r="T90" s="77" t="str">
        <f>IFERROR(IF(Table_BudgetDetails[[#This Row],[Stipend Override]]&lt;&gt;"",Table_BudgetDetails[[#This Row],[Stipend Override]]*Table_BudgetDetails[[#This Row],[Number of Internship units (IUs)]],Table_BudgetDetails[[#This Row],[Minimum Stipend (per/IU) ]]*Table_BudgetDetails[[#This Row],[Number of Internship units (IUs)]]),"")</f>
        <v/>
      </c>
      <c r="U90" s="78" t="str">
        <f>IF(OR(Table_BudgetDetails[[#This Row],[Total Partner Contribution (per/IU)]]="",Table_BudgetDetails[[#This Row],[Number of Internship units (IUs)]]=""),
"",
Table_BudgetDetails[[#This Row],[Total Partner Contribution (per/IU)]]*Table_BudgetDetails[[#This Row],[Number of Internship units (IUs)]]
)</f>
        <v/>
      </c>
      <c r="V90" s="78" t="str">
        <f>IFERROR(
VLOOKUP(Table_BudgetDetails[[#This Row],[Internship Type]],Table_ProgramCategoryLookups[],5,0)*Table_BudgetDetails[[#This Row],[Number of Internship units (IUs)]]+Table_BudgetDetails[[#This Row],[Total Partner Contribution]],
"")</f>
        <v/>
      </c>
      <c r="W90" s="125"/>
      <c r="X90" s="54" t="str">
        <f>IFERROR(1/COUNTIF(Table_BudgetDetails[Intern Full Name],Table_BudgetDetails[[#This Row],[Intern Full Name]]),"")</f>
        <v/>
      </c>
      <c r="Y90" s="90" t="str">
        <f>IF(Table_BudgetDetails[[#This Row],[Intern Full Name]]="","Yes","No")</f>
        <v>Yes</v>
      </c>
    </row>
    <row r="91" spans="2:25" x14ac:dyDescent="0.35">
      <c r="B91" s="59"/>
      <c r="C91" s="75"/>
      <c r="D91" s="59"/>
      <c r="E91" s="59"/>
      <c r="F91" s="76" t="str">
        <f>IFERROR(VLOOKUP(Table_BudgetDetails[[#This Row],[Academic Supervisor 
(Account Holder)]],Table_AcademicSupervisors[[Academic Supervisor and Co-Supervisor Name(s)]:[Academic Institution Name]],2,0),"")</f>
        <v/>
      </c>
      <c r="G91" s="75"/>
      <c r="H91" s="60"/>
      <c r="I91" s="75"/>
      <c r="J91" s="60"/>
      <c r="K91" s="114"/>
      <c r="L91" s="116" t="str">
        <f>IF(AND(Table_BudgetDetails[[#This Row],[Number of Internship units (IUs)]]&lt;&gt;"",Table_BudgetDetails[[#This Row],[Internship Length (months)]]&lt;&gt;"",Table_BudgetDetails[[#This Row],[Estimated Start Date]]&lt;&gt;""),EDATE(Table_BudgetDetails[[#This Row],[Estimated Start Date]],Table_BudgetDetails[[#This Row],[Internship Length (months)]]*Table_BudgetDetails[[#This Row],[Number of Internship units (IUs)]]),"")</f>
        <v/>
      </c>
      <c r="M91" s="78" t="str">
        <f>IFERROR(VLOOKUP(Table_BudgetDetails[[#This Row],[Internship Type]],Table_ProgramCategoryLookups[],3,0),"")</f>
        <v/>
      </c>
      <c r="N91" s="128"/>
      <c r="O91" s="77" t="str">
        <f>IF(Table_BudgetDetails[[#This Row],[Base Partner Contribution (per/IU)]]&lt;&gt;"",
SUM(Table_BudgetDetails[[#This Row],[Base Partner Contribution (per/IU)]:[Additional Partner Contribution (per/IU)]]),
"")</f>
        <v/>
      </c>
      <c r="P91" s="77" t="str">
        <f>IFERROR(VLOOKUP(Table_BudgetDetails[[#This Row],[Internship Type]],Table_ProgramCategoryLookups[[#All],[Internship Type]:[Comments]],2,0)+Table_BudgetDetails[[#This Row],[Additional Partner Contribution (per/IU)]],"")</f>
        <v/>
      </c>
      <c r="Q91" s="77" t="str">
        <f>IFERROR(VLOOKUP(Table_BudgetDetails[[#This Row],[Internship Type]],Table_ProgramCategoryLookups[],4,0),"")</f>
        <v/>
      </c>
      <c r="R91" s="81"/>
      <c r="S91" s="78" t="str">
        <f>IFERROR(
IF(Table_BudgetDetails[[#This Row],[Stipend Override]]&lt;&gt;"",Table_BudgetDetails[[#This Row],[Total Award (per/IU)]]-Table_BudgetDetails[[#This Row],[Stipend Override]],Table_BudgetDetails[[#This Row],[Total Award (per/IU)]]-Table_BudgetDetails[[#This Row],[Minimum Stipend (per/IU) ]]),
"")</f>
        <v/>
      </c>
      <c r="T91" s="77" t="str">
        <f>IFERROR(IF(Table_BudgetDetails[[#This Row],[Stipend Override]]&lt;&gt;"",Table_BudgetDetails[[#This Row],[Stipend Override]]*Table_BudgetDetails[[#This Row],[Number of Internship units (IUs)]],Table_BudgetDetails[[#This Row],[Minimum Stipend (per/IU) ]]*Table_BudgetDetails[[#This Row],[Number of Internship units (IUs)]]),"")</f>
        <v/>
      </c>
      <c r="U91" s="78" t="str">
        <f>IF(OR(Table_BudgetDetails[[#This Row],[Total Partner Contribution (per/IU)]]="",Table_BudgetDetails[[#This Row],[Number of Internship units (IUs)]]=""),
"",
Table_BudgetDetails[[#This Row],[Total Partner Contribution (per/IU)]]*Table_BudgetDetails[[#This Row],[Number of Internship units (IUs)]]
)</f>
        <v/>
      </c>
      <c r="V91" s="78" t="str">
        <f>IFERROR(
VLOOKUP(Table_BudgetDetails[[#This Row],[Internship Type]],Table_ProgramCategoryLookups[],5,0)*Table_BudgetDetails[[#This Row],[Number of Internship units (IUs)]]+Table_BudgetDetails[[#This Row],[Total Partner Contribution]],
"")</f>
        <v/>
      </c>
      <c r="W91" s="125"/>
      <c r="X91" s="54" t="str">
        <f>IFERROR(1/COUNTIF(Table_BudgetDetails[Intern Full Name],Table_BudgetDetails[[#This Row],[Intern Full Name]]),"")</f>
        <v/>
      </c>
      <c r="Y91" s="90" t="str">
        <f>IF(Table_BudgetDetails[[#This Row],[Intern Full Name]]="","Yes","No")</f>
        <v>Yes</v>
      </c>
    </row>
    <row r="92" spans="2:25" x14ac:dyDescent="0.35">
      <c r="B92" s="59"/>
      <c r="C92" s="75"/>
      <c r="D92" s="59"/>
      <c r="E92" s="59"/>
      <c r="F92" s="76" t="str">
        <f>IFERROR(VLOOKUP(Table_BudgetDetails[[#This Row],[Academic Supervisor 
(Account Holder)]],Table_AcademicSupervisors[[Academic Supervisor and Co-Supervisor Name(s)]:[Academic Institution Name]],2,0),"")</f>
        <v/>
      </c>
      <c r="G92" s="75"/>
      <c r="H92" s="60"/>
      <c r="I92" s="75"/>
      <c r="J92" s="60"/>
      <c r="K92" s="114"/>
      <c r="L92" s="116" t="str">
        <f>IF(AND(Table_BudgetDetails[[#This Row],[Number of Internship units (IUs)]]&lt;&gt;"",Table_BudgetDetails[[#This Row],[Internship Length (months)]]&lt;&gt;"",Table_BudgetDetails[[#This Row],[Estimated Start Date]]&lt;&gt;""),EDATE(Table_BudgetDetails[[#This Row],[Estimated Start Date]],Table_BudgetDetails[[#This Row],[Internship Length (months)]]*Table_BudgetDetails[[#This Row],[Number of Internship units (IUs)]]),"")</f>
        <v/>
      </c>
      <c r="M92" s="78" t="str">
        <f>IFERROR(VLOOKUP(Table_BudgetDetails[[#This Row],[Internship Type]],Table_ProgramCategoryLookups[],3,0),"")</f>
        <v/>
      </c>
      <c r="N92" s="128"/>
      <c r="O92" s="77" t="str">
        <f>IF(Table_BudgetDetails[[#This Row],[Base Partner Contribution (per/IU)]]&lt;&gt;"",
SUM(Table_BudgetDetails[[#This Row],[Base Partner Contribution (per/IU)]:[Additional Partner Contribution (per/IU)]]),
"")</f>
        <v/>
      </c>
      <c r="P92" s="77" t="str">
        <f>IFERROR(VLOOKUP(Table_BudgetDetails[[#This Row],[Internship Type]],Table_ProgramCategoryLookups[[#All],[Internship Type]:[Comments]],2,0)+Table_BudgetDetails[[#This Row],[Additional Partner Contribution (per/IU)]],"")</f>
        <v/>
      </c>
      <c r="Q92" s="77" t="str">
        <f>IFERROR(VLOOKUP(Table_BudgetDetails[[#This Row],[Internship Type]],Table_ProgramCategoryLookups[],4,0),"")</f>
        <v/>
      </c>
      <c r="R92" s="81"/>
      <c r="S92" s="78" t="str">
        <f>IFERROR(
IF(Table_BudgetDetails[[#This Row],[Stipend Override]]&lt;&gt;"",Table_BudgetDetails[[#This Row],[Total Award (per/IU)]]-Table_BudgetDetails[[#This Row],[Stipend Override]],Table_BudgetDetails[[#This Row],[Total Award (per/IU)]]-Table_BudgetDetails[[#This Row],[Minimum Stipend (per/IU) ]]),
"")</f>
        <v/>
      </c>
      <c r="T92" s="77" t="str">
        <f>IFERROR(IF(Table_BudgetDetails[[#This Row],[Stipend Override]]&lt;&gt;"",Table_BudgetDetails[[#This Row],[Stipend Override]]*Table_BudgetDetails[[#This Row],[Number of Internship units (IUs)]],Table_BudgetDetails[[#This Row],[Minimum Stipend (per/IU) ]]*Table_BudgetDetails[[#This Row],[Number of Internship units (IUs)]]),"")</f>
        <v/>
      </c>
      <c r="U92" s="78" t="str">
        <f>IF(OR(Table_BudgetDetails[[#This Row],[Total Partner Contribution (per/IU)]]="",Table_BudgetDetails[[#This Row],[Number of Internship units (IUs)]]=""),
"",
Table_BudgetDetails[[#This Row],[Total Partner Contribution (per/IU)]]*Table_BudgetDetails[[#This Row],[Number of Internship units (IUs)]]
)</f>
        <v/>
      </c>
      <c r="V92" s="78" t="str">
        <f>IFERROR(
VLOOKUP(Table_BudgetDetails[[#This Row],[Internship Type]],Table_ProgramCategoryLookups[],5,0)*Table_BudgetDetails[[#This Row],[Number of Internship units (IUs)]]+Table_BudgetDetails[[#This Row],[Total Partner Contribution]],
"")</f>
        <v/>
      </c>
      <c r="W92" s="125"/>
      <c r="X92" s="54" t="str">
        <f>IFERROR(1/COUNTIF(Table_BudgetDetails[Intern Full Name],Table_BudgetDetails[[#This Row],[Intern Full Name]]),"")</f>
        <v/>
      </c>
      <c r="Y92" s="90" t="str">
        <f>IF(Table_BudgetDetails[[#This Row],[Intern Full Name]]="","Yes","No")</f>
        <v>Yes</v>
      </c>
    </row>
    <row r="93" spans="2:25" x14ac:dyDescent="0.35">
      <c r="B93" s="59"/>
      <c r="C93" s="75"/>
      <c r="D93" s="59"/>
      <c r="E93" s="59"/>
      <c r="F93" s="76" t="str">
        <f>IFERROR(VLOOKUP(Table_BudgetDetails[[#This Row],[Academic Supervisor 
(Account Holder)]],Table_AcademicSupervisors[[Academic Supervisor and Co-Supervisor Name(s)]:[Academic Institution Name]],2,0),"")</f>
        <v/>
      </c>
      <c r="G93" s="75"/>
      <c r="H93" s="60"/>
      <c r="I93" s="75"/>
      <c r="J93" s="60"/>
      <c r="K93" s="114"/>
      <c r="L93" s="116" t="str">
        <f>IF(AND(Table_BudgetDetails[[#This Row],[Number of Internship units (IUs)]]&lt;&gt;"",Table_BudgetDetails[[#This Row],[Internship Length (months)]]&lt;&gt;"",Table_BudgetDetails[[#This Row],[Estimated Start Date]]&lt;&gt;""),EDATE(Table_BudgetDetails[[#This Row],[Estimated Start Date]],Table_BudgetDetails[[#This Row],[Internship Length (months)]]*Table_BudgetDetails[[#This Row],[Number of Internship units (IUs)]]),"")</f>
        <v/>
      </c>
      <c r="M93" s="78" t="str">
        <f>IFERROR(VLOOKUP(Table_BudgetDetails[[#This Row],[Internship Type]],Table_ProgramCategoryLookups[],3,0),"")</f>
        <v/>
      </c>
      <c r="N93" s="128"/>
      <c r="O93" s="77" t="str">
        <f>IF(Table_BudgetDetails[[#This Row],[Base Partner Contribution (per/IU)]]&lt;&gt;"",
SUM(Table_BudgetDetails[[#This Row],[Base Partner Contribution (per/IU)]:[Additional Partner Contribution (per/IU)]]),
"")</f>
        <v/>
      </c>
      <c r="P93" s="77" t="str">
        <f>IFERROR(VLOOKUP(Table_BudgetDetails[[#This Row],[Internship Type]],Table_ProgramCategoryLookups[[#All],[Internship Type]:[Comments]],2,0)+Table_BudgetDetails[[#This Row],[Additional Partner Contribution (per/IU)]],"")</f>
        <v/>
      </c>
      <c r="Q93" s="77" t="str">
        <f>IFERROR(VLOOKUP(Table_BudgetDetails[[#This Row],[Internship Type]],Table_ProgramCategoryLookups[],4,0),"")</f>
        <v/>
      </c>
      <c r="R93" s="81"/>
      <c r="S93" s="78" t="str">
        <f>IFERROR(
IF(Table_BudgetDetails[[#This Row],[Stipend Override]]&lt;&gt;"",Table_BudgetDetails[[#This Row],[Total Award (per/IU)]]-Table_BudgetDetails[[#This Row],[Stipend Override]],Table_BudgetDetails[[#This Row],[Total Award (per/IU)]]-Table_BudgetDetails[[#This Row],[Minimum Stipend (per/IU) ]]),
"")</f>
        <v/>
      </c>
      <c r="T93" s="77" t="str">
        <f>IFERROR(IF(Table_BudgetDetails[[#This Row],[Stipend Override]]&lt;&gt;"",Table_BudgetDetails[[#This Row],[Stipend Override]]*Table_BudgetDetails[[#This Row],[Number of Internship units (IUs)]],Table_BudgetDetails[[#This Row],[Minimum Stipend (per/IU) ]]*Table_BudgetDetails[[#This Row],[Number of Internship units (IUs)]]),"")</f>
        <v/>
      </c>
      <c r="U93" s="78" t="str">
        <f>IF(OR(Table_BudgetDetails[[#This Row],[Total Partner Contribution (per/IU)]]="",Table_BudgetDetails[[#This Row],[Number of Internship units (IUs)]]=""),
"",
Table_BudgetDetails[[#This Row],[Total Partner Contribution (per/IU)]]*Table_BudgetDetails[[#This Row],[Number of Internship units (IUs)]]
)</f>
        <v/>
      </c>
      <c r="V93" s="78" t="str">
        <f>IFERROR(
VLOOKUP(Table_BudgetDetails[[#This Row],[Internship Type]],Table_ProgramCategoryLookups[],5,0)*Table_BudgetDetails[[#This Row],[Number of Internship units (IUs)]]+Table_BudgetDetails[[#This Row],[Total Partner Contribution]],
"")</f>
        <v/>
      </c>
      <c r="W93" s="125"/>
      <c r="X93" s="54" t="str">
        <f>IFERROR(1/COUNTIF(Table_BudgetDetails[Intern Full Name],Table_BudgetDetails[[#This Row],[Intern Full Name]]),"")</f>
        <v/>
      </c>
      <c r="Y93" s="90" t="str">
        <f>IF(Table_BudgetDetails[[#This Row],[Intern Full Name]]="","Yes","No")</f>
        <v>Yes</v>
      </c>
    </row>
    <row r="94" spans="2:25" x14ac:dyDescent="0.35">
      <c r="B94" s="59"/>
      <c r="C94" s="75"/>
      <c r="D94" s="59"/>
      <c r="E94" s="59"/>
      <c r="F94" s="76" t="str">
        <f>IFERROR(VLOOKUP(Table_BudgetDetails[[#This Row],[Academic Supervisor 
(Account Holder)]],Table_AcademicSupervisors[[Academic Supervisor and Co-Supervisor Name(s)]:[Academic Institution Name]],2,0),"")</f>
        <v/>
      </c>
      <c r="G94" s="75"/>
      <c r="H94" s="60"/>
      <c r="I94" s="75"/>
      <c r="J94" s="60"/>
      <c r="K94" s="114"/>
      <c r="L94" s="116" t="str">
        <f>IF(AND(Table_BudgetDetails[[#This Row],[Number of Internship units (IUs)]]&lt;&gt;"",Table_BudgetDetails[[#This Row],[Internship Length (months)]]&lt;&gt;"",Table_BudgetDetails[[#This Row],[Estimated Start Date]]&lt;&gt;""),EDATE(Table_BudgetDetails[[#This Row],[Estimated Start Date]],Table_BudgetDetails[[#This Row],[Internship Length (months)]]*Table_BudgetDetails[[#This Row],[Number of Internship units (IUs)]]),"")</f>
        <v/>
      </c>
      <c r="M94" s="78" t="str">
        <f>IFERROR(VLOOKUP(Table_BudgetDetails[[#This Row],[Internship Type]],Table_ProgramCategoryLookups[],3,0),"")</f>
        <v/>
      </c>
      <c r="N94" s="128"/>
      <c r="O94" s="77" t="str">
        <f>IF(Table_BudgetDetails[[#This Row],[Base Partner Contribution (per/IU)]]&lt;&gt;"",
SUM(Table_BudgetDetails[[#This Row],[Base Partner Contribution (per/IU)]:[Additional Partner Contribution (per/IU)]]),
"")</f>
        <v/>
      </c>
      <c r="P94" s="77" t="str">
        <f>IFERROR(VLOOKUP(Table_BudgetDetails[[#This Row],[Internship Type]],Table_ProgramCategoryLookups[[#All],[Internship Type]:[Comments]],2,0)+Table_BudgetDetails[[#This Row],[Additional Partner Contribution (per/IU)]],"")</f>
        <v/>
      </c>
      <c r="Q94" s="77" t="str">
        <f>IFERROR(VLOOKUP(Table_BudgetDetails[[#This Row],[Internship Type]],Table_ProgramCategoryLookups[],4,0),"")</f>
        <v/>
      </c>
      <c r="R94" s="81"/>
      <c r="S94" s="78" t="str">
        <f>IFERROR(
IF(Table_BudgetDetails[[#This Row],[Stipend Override]]&lt;&gt;"",Table_BudgetDetails[[#This Row],[Total Award (per/IU)]]-Table_BudgetDetails[[#This Row],[Stipend Override]],Table_BudgetDetails[[#This Row],[Total Award (per/IU)]]-Table_BudgetDetails[[#This Row],[Minimum Stipend (per/IU) ]]),
"")</f>
        <v/>
      </c>
      <c r="T94" s="77" t="str">
        <f>IFERROR(IF(Table_BudgetDetails[[#This Row],[Stipend Override]]&lt;&gt;"",Table_BudgetDetails[[#This Row],[Stipend Override]]*Table_BudgetDetails[[#This Row],[Number of Internship units (IUs)]],Table_BudgetDetails[[#This Row],[Minimum Stipend (per/IU) ]]*Table_BudgetDetails[[#This Row],[Number of Internship units (IUs)]]),"")</f>
        <v/>
      </c>
      <c r="U94" s="78" t="str">
        <f>IF(OR(Table_BudgetDetails[[#This Row],[Total Partner Contribution (per/IU)]]="",Table_BudgetDetails[[#This Row],[Number of Internship units (IUs)]]=""),
"",
Table_BudgetDetails[[#This Row],[Total Partner Contribution (per/IU)]]*Table_BudgetDetails[[#This Row],[Number of Internship units (IUs)]]
)</f>
        <v/>
      </c>
      <c r="V94" s="78" t="str">
        <f>IFERROR(
VLOOKUP(Table_BudgetDetails[[#This Row],[Internship Type]],Table_ProgramCategoryLookups[],5,0)*Table_BudgetDetails[[#This Row],[Number of Internship units (IUs)]]+Table_BudgetDetails[[#This Row],[Total Partner Contribution]],
"")</f>
        <v/>
      </c>
      <c r="W94" s="125"/>
      <c r="X94" s="54" t="str">
        <f>IFERROR(1/COUNTIF(Table_BudgetDetails[Intern Full Name],Table_BudgetDetails[[#This Row],[Intern Full Name]]),"")</f>
        <v/>
      </c>
      <c r="Y94" s="90" t="str">
        <f>IF(Table_BudgetDetails[[#This Row],[Intern Full Name]]="","Yes","No")</f>
        <v>Yes</v>
      </c>
    </row>
    <row r="95" spans="2:25" x14ac:dyDescent="0.35">
      <c r="B95" s="59"/>
      <c r="C95" s="75"/>
      <c r="D95" s="59"/>
      <c r="E95" s="59"/>
      <c r="F95" s="76" t="str">
        <f>IFERROR(VLOOKUP(Table_BudgetDetails[[#This Row],[Academic Supervisor 
(Account Holder)]],Table_AcademicSupervisors[[Academic Supervisor and Co-Supervisor Name(s)]:[Academic Institution Name]],2,0),"")</f>
        <v/>
      </c>
      <c r="G95" s="75"/>
      <c r="H95" s="60"/>
      <c r="I95" s="75"/>
      <c r="J95" s="60"/>
      <c r="K95" s="114"/>
      <c r="L95" s="116" t="str">
        <f>IF(AND(Table_BudgetDetails[[#This Row],[Number of Internship units (IUs)]]&lt;&gt;"",Table_BudgetDetails[[#This Row],[Internship Length (months)]]&lt;&gt;"",Table_BudgetDetails[[#This Row],[Estimated Start Date]]&lt;&gt;""),EDATE(Table_BudgetDetails[[#This Row],[Estimated Start Date]],Table_BudgetDetails[[#This Row],[Internship Length (months)]]*Table_BudgetDetails[[#This Row],[Number of Internship units (IUs)]]),"")</f>
        <v/>
      </c>
      <c r="M95" s="78" t="str">
        <f>IFERROR(VLOOKUP(Table_BudgetDetails[[#This Row],[Internship Type]],Table_ProgramCategoryLookups[],3,0),"")</f>
        <v/>
      </c>
      <c r="N95" s="128"/>
      <c r="O95" s="77" t="str">
        <f>IF(Table_BudgetDetails[[#This Row],[Base Partner Contribution (per/IU)]]&lt;&gt;"",
SUM(Table_BudgetDetails[[#This Row],[Base Partner Contribution (per/IU)]:[Additional Partner Contribution (per/IU)]]),
"")</f>
        <v/>
      </c>
      <c r="P95" s="77" t="str">
        <f>IFERROR(VLOOKUP(Table_BudgetDetails[[#This Row],[Internship Type]],Table_ProgramCategoryLookups[[#All],[Internship Type]:[Comments]],2,0)+Table_BudgetDetails[[#This Row],[Additional Partner Contribution (per/IU)]],"")</f>
        <v/>
      </c>
      <c r="Q95" s="77" t="str">
        <f>IFERROR(VLOOKUP(Table_BudgetDetails[[#This Row],[Internship Type]],Table_ProgramCategoryLookups[],4,0),"")</f>
        <v/>
      </c>
      <c r="R95" s="81"/>
      <c r="S95" s="78" t="str">
        <f>IFERROR(
IF(Table_BudgetDetails[[#This Row],[Stipend Override]]&lt;&gt;"",Table_BudgetDetails[[#This Row],[Total Award (per/IU)]]-Table_BudgetDetails[[#This Row],[Stipend Override]],Table_BudgetDetails[[#This Row],[Total Award (per/IU)]]-Table_BudgetDetails[[#This Row],[Minimum Stipend (per/IU) ]]),
"")</f>
        <v/>
      </c>
      <c r="T95" s="77" t="str">
        <f>IFERROR(IF(Table_BudgetDetails[[#This Row],[Stipend Override]]&lt;&gt;"",Table_BudgetDetails[[#This Row],[Stipend Override]]*Table_BudgetDetails[[#This Row],[Number of Internship units (IUs)]],Table_BudgetDetails[[#This Row],[Minimum Stipend (per/IU) ]]*Table_BudgetDetails[[#This Row],[Number of Internship units (IUs)]]),"")</f>
        <v/>
      </c>
      <c r="U95" s="78" t="str">
        <f>IF(OR(Table_BudgetDetails[[#This Row],[Total Partner Contribution (per/IU)]]="",Table_BudgetDetails[[#This Row],[Number of Internship units (IUs)]]=""),
"",
Table_BudgetDetails[[#This Row],[Total Partner Contribution (per/IU)]]*Table_BudgetDetails[[#This Row],[Number of Internship units (IUs)]]
)</f>
        <v/>
      </c>
      <c r="V95" s="78" t="str">
        <f>IFERROR(
VLOOKUP(Table_BudgetDetails[[#This Row],[Internship Type]],Table_ProgramCategoryLookups[],5,0)*Table_BudgetDetails[[#This Row],[Number of Internship units (IUs)]]+Table_BudgetDetails[[#This Row],[Total Partner Contribution]],
"")</f>
        <v/>
      </c>
      <c r="W95" s="125"/>
      <c r="X95" s="54" t="str">
        <f>IFERROR(1/COUNTIF(Table_BudgetDetails[Intern Full Name],Table_BudgetDetails[[#This Row],[Intern Full Name]]),"")</f>
        <v/>
      </c>
      <c r="Y95" s="90" t="str">
        <f>IF(Table_BudgetDetails[[#This Row],[Intern Full Name]]="","Yes","No")</f>
        <v>Yes</v>
      </c>
    </row>
    <row r="96" spans="2:25" x14ac:dyDescent="0.35">
      <c r="B96" s="59"/>
      <c r="C96" s="75"/>
      <c r="D96" s="59"/>
      <c r="E96" s="59"/>
      <c r="F96" s="76" t="str">
        <f>IFERROR(VLOOKUP(Table_BudgetDetails[[#This Row],[Academic Supervisor 
(Account Holder)]],Table_AcademicSupervisors[[Academic Supervisor and Co-Supervisor Name(s)]:[Academic Institution Name]],2,0),"")</f>
        <v/>
      </c>
      <c r="G96" s="75"/>
      <c r="H96" s="60"/>
      <c r="I96" s="75"/>
      <c r="J96" s="60"/>
      <c r="K96" s="114"/>
      <c r="L96" s="116" t="str">
        <f>IF(AND(Table_BudgetDetails[[#This Row],[Number of Internship units (IUs)]]&lt;&gt;"",Table_BudgetDetails[[#This Row],[Internship Length (months)]]&lt;&gt;"",Table_BudgetDetails[[#This Row],[Estimated Start Date]]&lt;&gt;""),EDATE(Table_BudgetDetails[[#This Row],[Estimated Start Date]],Table_BudgetDetails[[#This Row],[Internship Length (months)]]*Table_BudgetDetails[[#This Row],[Number of Internship units (IUs)]]),"")</f>
        <v/>
      </c>
      <c r="M96" s="78" t="str">
        <f>IFERROR(VLOOKUP(Table_BudgetDetails[[#This Row],[Internship Type]],Table_ProgramCategoryLookups[],3,0),"")</f>
        <v/>
      </c>
      <c r="N96" s="128"/>
      <c r="O96" s="77" t="str">
        <f>IF(Table_BudgetDetails[[#This Row],[Base Partner Contribution (per/IU)]]&lt;&gt;"",
SUM(Table_BudgetDetails[[#This Row],[Base Partner Contribution (per/IU)]:[Additional Partner Contribution (per/IU)]]),
"")</f>
        <v/>
      </c>
      <c r="P96" s="77" t="str">
        <f>IFERROR(VLOOKUP(Table_BudgetDetails[[#This Row],[Internship Type]],Table_ProgramCategoryLookups[[#All],[Internship Type]:[Comments]],2,0)+Table_BudgetDetails[[#This Row],[Additional Partner Contribution (per/IU)]],"")</f>
        <v/>
      </c>
      <c r="Q96" s="77" t="str">
        <f>IFERROR(VLOOKUP(Table_BudgetDetails[[#This Row],[Internship Type]],Table_ProgramCategoryLookups[],4,0),"")</f>
        <v/>
      </c>
      <c r="R96" s="81"/>
      <c r="S96" s="78" t="str">
        <f>IFERROR(
IF(Table_BudgetDetails[[#This Row],[Stipend Override]]&lt;&gt;"",Table_BudgetDetails[[#This Row],[Total Award (per/IU)]]-Table_BudgetDetails[[#This Row],[Stipend Override]],Table_BudgetDetails[[#This Row],[Total Award (per/IU)]]-Table_BudgetDetails[[#This Row],[Minimum Stipend (per/IU) ]]),
"")</f>
        <v/>
      </c>
      <c r="T96" s="77" t="str">
        <f>IFERROR(IF(Table_BudgetDetails[[#This Row],[Stipend Override]]&lt;&gt;"",Table_BudgetDetails[[#This Row],[Stipend Override]]*Table_BudgetDetails[[#This Row],[Number of Internship units (IUs)]],Table_BudgetDetails[[#This Row],[Minimum Stipend (per/IU) ]]*Table_BudgetDetails[[#This Row],[Number of Internship units (IUs)]]),"")</f>
        <v/>
      </c>
      <c r="U96" s="78" t="str">
        <f>IF(OR(Table_BudgetDetails[[#This Row],[Total Partner Contribution (per/IU)]]="",Table_BudgetDetails[[#This Row],[Number of Internship units (IUs)]]=""),
"",
Table_BudgetDetails[[#This Row],[Total Partner Contribution (per/IU)]]*Table_BudgetDetails[[#This Row],[Number of Internship units (IUs)]]
)</f>
        <v/>
      </c>
      <c r="V96" s="78" t="str">
        <f>IFERROR(
VLOOKUP(Table_BudgetDetails[[#This Row],[Internship Type]],Table_ProgramCategoryLookups[],5,0)*Table_BudgetDetails[[#This Row],[Number of Internship units (IUs)]]+Table_BudgetDetails[[#This Row],[Total Partner Contribution]],
"")</f>
        <v/>
      </c>
      <c r="W96" s="125"/>
      <c r="X96" s="54" t="str">
        <f>IFERROR(1/COUNTIF(Table_BudgetDetails[Intern Full Name],Table_BudgetDetails[[#This Row],[Intern Full Name]]),"")</f>
        <v/>
      </c>
      <c r="Y96" s="90" t="str">
        <f>IF(Table_BudgetDetails[[#This Row],[Intern Full Name]]="","Yes","No")</f>
        <v>Yes</v>
      </c>
    </row>
    <row r="97" spans="2:25" x14ac:dyDescent="0.35">
      <c r="B97" s="59"/>
      <c r="C97" s="75"/>
      <c r="D97" s="59"/>
      <c r="E97" s="59"/>
      <c r="F97" s="76" t="str">
        <f>IFERROR(VLOOKUP(Table_BudgetDetails[[#This Row],[Academic Supervisor 
(Account Holder)]],Table_AcademicSupervisors[[Academic Supervisor and Co-Supervisor Name(s)]:[Academic Institution Name]],2,0),"")</f>
        <v/>
      </c>
      <c r="G97" s="75"/>
      <c r="H97" s="60"/>
      <c r="I97" s="75"/>
      <c r="J97" s="60"/>
      <c r="K97" s="114"/>
      <c r="L97" s="116" t="str">
        <f>IF(AND(Table_BudgetDetails[[#This Row],[Number of Internship units (IUs)]]&lt;&gt;"",Table_BudgetDetails[[#This Row],[Internship Length (months)]]&lt;&gt;"",Table_BudgetDetails[[#This Row],[Estimated Start Date]]&lt;&gt;""),EDATE(Table_BudgetDetails[[#This Row],[Estimated Start Date]],Table_BudgetDetails[[#This Row],[Internship Length (months)]]*Table_BudgetDetails[[#This Row],[Number of Internship units (IUs)]]),"")</f>
        <v/>
      </c>
      <c r="M97" s="78" t="str">
        <f>IFERROR(VLOOKUP(Table_BudgetDetails[[#This Row],[Internship Type]],Table_ProgramCategoryLookups[],3,0),"")</f>
        <v/>
      </c>
      <c r="N97" s="128"/>
      <c r="O97" s="77" t="str">
        <f>IF(Table_BudgetDetails[[#This Row],[Base Partner Contribution (per/IU)]]&lt;&gt;"",
SUM(Table_BudgetDetails[[#This Row],[Base Partner Contribution (per/IU)]:[Additional Partner Contribution (per/IU)]]),
"")</f>
        <v/>
      </c>
      <c r="P97" s="77" t="str">
        <f>IFERROR(VLOOKUP(Table_BudgetDetails[[#This Row],[Internship Type]],Table_ProgramCategoryLookups[[#All],[Internship Type]:[Comments]],2,0)+Table_BudgetDetails[[#This Row],[Additional Partner Contribution (per/IU)]],"")</f>
        <v/>
      </c>
      <c r="Q97" s="77" t="str">
        <f>IFERROR(VLOOKUP(Table_BudgetDetails[[#This Row],[Internship Type]],Table_ProgramCategoryLookups[],4,0),"")</f>
        <v/>
      </c>
      <c r="R97" s="81"/>
      <c r="S97" s="78" t="str">
        <f>IFERROR(
IF(Table_BudgetDetails[[#This Row],[Stipend Override]]&lt;&gt;"",Table_BudgetDetails[[#This Row],[Total Award (per/IU)]]-Table_BudgetDetails[[#This Row],[Stipend Override]],Table_BudgetDetails[[#This Row],[Total Award (per/IU)]]-Table_BudgetDetails[[#This Row],[Minimum Stipend (per/IU) ]]),
"")</f>
        <v/>
      </c>
      <c r="T97" s="77" t="str">
        <f>IFERROR(IF(Table_BudgetDetails[[#This Row],[Stipend Override]]&lt;&gt;"",Table_BudgetDetails[[#This Row],[Stipend Override]]*Table_BudgetDetails[[#This Row],[Number of Internship units (IUs)]],Table_BudgetDetails[[#This Row],[Minimum Stipend (per/IU) ]]*Table_BudgetDetails[[#This Row],[Number of Internship units (IUs)]]),"")</f>
        <v/>
      </c>
      <c r="U97" s="78" t="str">
        <f>IF(OR(Table_BudgetDetails[[#This Row],[Total Partner Contribution (per/IU)]]="",Table_BudgetDetails[[#This Row],[Number of Internship units (IUs)]]=""),
"",
Table_BudgetDetails[[#This Row],[Total Partner Contribution (per/IU)]]*Table_BudgetDetails[[#This Row],[Number of Internship units (IUs)]]
)</f>
        <v/>
      </c>
      <c r="V97" s="78" t="str">
        <f>IFERROR(
VLOOKUP(Table_BudgetDetails[[#This Row],[Internship Type]],Table_ProgramCategoryLookups[],5,0)*Table_BudgetDetails[[#This Row],[Number of Internship units (IUs)]]+Table_BudgetDetails[[#This Row],[Total Partner Contribution]],
"")</f>
        <v/>
      </c>
      <c r="W97" s="125"/>
      <c r="X97" s="54" t="str">
        <f>IFERROR(1/COUNTIF(Table_BudgetDetails[Intern Full Name],Table_BudgetDetails[[#This Row],[Intern Full Name]]),"")</f>
        <v/>
      </c>
      <c r="Y97" s="90" t="str">
        <f>IF(Table_BudgetDetails[[#This Row],[Intern Full Name]]="","Yes","No")</f>
        <v>Yes</v>
      </c>
    </row>
    <row r="98" spans="2:25" x14ac:dyDescent="0.35">
      <c r="B98" s="59"/>
      <c r="C98" s="75"/>
      <c r="D98" s="59"/>
      <c r="E98" s="59"/>
      <c r="F98" s="76" t="str">
        <f>IFERROR(VLOOKUP(Table_BudgetDetails[[#This Row],[Academic Supervisor 
(Account Holder)]],Table_AcademicSupervisors[[Academic Supervisor and Co-Supervisor Name(s)]:[Academic Institution Name]],2,0),"")</f>
        <v/>
      </c>
      <c r="G98" s="75"/>
      <c r="H98" s="60"/>
      <c r="I98" s="75"/>
      <c r="J98" s="60"/>
      <c r="K98" s="114"/>
      <c r="L98" s="116" t="str">
        <f>IF(AND(Table_BudgetDetails[[#This Row],[Number of Internship units (IUs)]]&lt;&gt;"",Table_BudgetDetails[[#This Row],[Internship Length (months)]]&lt;&gt;"",Table_BudgetDetails[[#This Row],[Estimated Start Date]]&lt;&gt;""),EDATE(Table_BudgetDetails[[#This Row],[Estimated Start Date]],Table_BudgetDetails[[#This Row],[Internship Length (months)]]*Table_BudgetDetails[[#This Row],[Number of Internship units (IUs)]]),"")</f>
        <v/>
      </c>
      <c r="M98" s="78" t="str">
        <f>IFERROR(VLOOKUP(Table_BudgetDetails[[#This Row],[Internship Type]],Table_ProgramCategoryLookups[],3,0),"")</f>
        <v/>
      </c>
      <c r="N98" s="128"/>
      <c r="O98" s="77" t="str">
        <f>IF(Table_BudgetDetails[[#This Row],[Base Partner Contribution (per/IU)]]&lt;&gt;"",
SUM(Table_BudgetDetails[[#This Row],[Base Partner Contribution (per/IU)]:[Additional Partner Contribution (per/IU)]]),
"")</f>
        <v/>
      </c>
      <c r="P98" s="77" t="str">
        <f>IFERROR(VLOOKUP(Table_BudgetDetails[[#This Row],[Internship Type]],Table_ProgramCategoryLookups[[#All],[Internship Type]:[Comments]],2,0)+Table_BudgetDetails[[#This Row],[Additional Partner Contribution (per/IU)]],"")</f>
        <v/>
      </c>
      <c r="Q98" s="77" t="str">
        <f>IFERROR(VLOOKUP(Table_BudgetDetails[[#This Row],[Internship Type]],Table_ProgramCategoryLookups[],4,0),"")</f>
        <v/>
      </c>
      <c r="R98" s="81"/>
      <c r="S98" s="78" t="str">
        <f>IFERROR(
IF(Table_BudgetDetails[[#This Row],[Stipend Override]]&lt;&gt;"",Table_BudgetDetails[[#This Row],[Total Award (per/IU)]]-Table_BudgetDetails[[#This Row],[Stipend Override]],Table_BudgetDetails[[#This Row],[Total Award (per/IU)]]-Table_BudgetDetails[[#This Row],[Minimum Stipend (per/IU) ]]),
"")</f>
        <v/>
      </c>
      <c r="T98" s="77" t="str">
        <f>IFERROR(IF(Table_BudgetDetails[[#This Row],[Stipend Override]]&lt;&gt;"",Table_BudgetDetails[[#This Row],[Stipend Override]]*Table_BudgetDetails[[#This Row],[Number of Internship units (IUs)]],Table_BudgetDetails[[#This Row],[Minimum Stipend (per/IU) ]]*Table_BudgetDetails[[#This Row],[Number of Internship units (IUs)]]),"")</f>
        <v/>
      </c>
      <c r="U98" s="78" t="str">
        <f>IF(OR(Table_BudgetDetails[[#This Row],[Total Partner Contribution (per/IU)]]="",Table_BudgetDetails[[#This Row],[Number of Internship units (IUs)]]=""),
"",
Table_BudgetDetails[[#This Row],[Total Partner Contribution (per/IU)]]*Table_BudgetDetails[[#This Row],[Number of Internship units (IUs)]]
)</f>
        <v/>
      </c>
      <c r="V98" s="78" t="str">
        <f>IFERROR(
VLOOKUP(Table_BudgetDetails[[#This Row],[Internship Type]],Table_ProgramCategoryLookups[],5,0)*Table_BudgetDetails[[#This Row],[Number of Internship units (IUs)]]+Table_BudgetDetails[[#This Row],[Total Partner Contribution]],
"")</f>
        <v/>
      </c>
      <c r="W98" s="125"/>
      <c r="X98" s="54" t="str">
        <f>IFERROR(1/COUNTIF(Table_BudgetDetails[Intern Full Name],Table_BudgetDetails[[#This Row],[Intern Full Name]]),"")</f>
        <v/>
      </c>
      <c r="Y98" s="90" t="str">
        <f>IF(Table_BudgetDetails[[#This Row],[Intern Full Name]]="","Yes","No")</f>
        <v>Yes</v>
      </c>
    </row>
    <row r="99" spans="2:25" x14ac:dyDescent="0.35">
      <c r="B99" s="59"/>
      <c r="C99" s="75"/>
      <c r="D99" s="59"/>
      <c r="E99" s="59"/>
      <c r="F99" s="76" t="str">
        <f>IFERROR(VLOOKUP(Table_BudgetDetails[[#This Row],[Academic Supervisor 
(Account Holder)]],Table_AcademicSupervisors[[Academic Supervisor and Co-Supervisor Name(s)]:[Academic Institution Name]],2,0),"")</f>
        <v/>
      </c>
      <c r="G99" s="75"/>
      <c r="H99" s="60"/>
      <c r="I99" s="75"/>
      <c r="J99" s="60"/>
      <c r="K99" s="114"/>
      <c r="L99" s="116" t="str">
        <f>IF(AND(Table_BudgetDetails[[#This Row],[Number of Internship units (IUs)]]&lt;&gt;"",Table_BudgetDetails[[#This Row],[Internship Length (months)]]&lt;&gt;"",Table_BudgetDetails[[#This Row],[Estimated Start Date]]&lt;&gt;""),EDATE(Table_BudgetDetails[[#This Row],[Estimated Start Date]],Table_BudgetDetails[[#This Row],[Internship Length (months)]]*Table_BudgetDetails[[#This Row],[Number of Internship units (IUs)]]),"")</f>
        <v/>
      </c>
      <c r="M99" s="78" t="str">
        <f>IFERROR(VLOOKUP(Table_BudgetDetails[[#This Row],[Internship Type]],Table_ProgramCategoryLookups[],3,0),"")</f>
        <v/>
      </c>
      <c r="N99" s="128"/>
      <c r="O99" s="77" t="str">
        <f>IF(Table_BudgetDetails[[#This Row],[Base Partner Contribution (per/IU)]]&lt;&gt;"",
SUM(Table_BudgetDetails[[#This Row],[Base Partner Contribution (per/IU)]:[Additional Partner Contribution (per/IU)]]),
"")</f>
        <v/>
      </c>
      <c r="P99" s="77" t="str">
        <f>IFERROR(VLOOKUP(Table_BudgetDetails[[#This Row],[Internship Type]],Table_ProgramCategoryLookups[[#All],[Internship Type]:[Comments]],2,0)+Table_BudgetDetails[[#This Row],[Additional Partner Contribution (per/IU)]],"")</f>
        <v/>
      </c>
      <c r="Q99" s="77" t="str">
        <f>IFERROR(VLOOKUP(Table_BudgetDetails[[#This Row],[Internship Type]],Table_ProgramCategoryLookups[],4,0),"")</f>
        <v/>
      </c>
      <c r="R99" s="81"/>
      <c r="S99" s="78" t="str">
        <f>IFERROR(
IF(Table_BudgetDetails[[#This Row],[Stipend Override]]&lt;&gt;"",Table_BudgetDetails[[#This Row],[Total Award (per/IU)]]-Table_BudgetDetails[[#This Row],[Stipend Override]],Table_BudgetDetails[[#This Row],[Total Award (per/IU)]]-Table_BudgetDetails[[#This Row],[Minimum Stipend (per/IU) ]]),
"")</f>
        <v/>
      </c>
      <c r="T99" s="77" t="str">
        <f>IFERROR(IF(Table_BudgetDetails[[#This Row],[Stipend Override]]&lt;&gt;"",Table_BudgetDetails[[#This Row],[Stipend Override]]*Table_BudgetDetails[[#This Row],[Number of Internship units (IUs)]],Table_BudgetDetails[[#This Row],[Minimum Stipend (per/IU) ]]*Table_BudgetDetails[[#This Row],[Number of Internship units (IUs)]]),"")</f>
        <v/>
      </c>
      <c r="U99" s="78" t="str">
        <f>IF(OR(Table_BudgetDetails[[#This Row],[Total Partner Contribution (per/IU)]]="",Table_BudgetDetails[[#This Row],[Number of Internship units (IUs)]]=""),
"",
Table_BudgetDetails[[#This Row],[Total Partner Contribution (per/IU)]]*Table_BudgetDetails[[#This Row],[Number of Internship units (IUs)]]
)</f>
        <v/>
      </c>
      <c r="V99" s="78" t="str">
        <f>IFERROR(
VLOOKUP(Table_BudgetDetails[[#This Row],[Internship Type]],Table_ProgramCategoryLookups[],5,0)*Table_BudgetDetails[[#This Row],[Number of Internship units (IUs)]]+Table_BudgetDetails[[#This Row],[Total Partner Contribution]],
"")</f>
        <v/>
      </c>
      <c r="W99" s="125"/>
      <c r="X99" s="54" t="str">
        <f>IFERROR(1/COUNTIF(Table_BudgetDetails[Intern Full Name],Table_BudgetDetails[[#This Row],[Intern Full Name]]),"")</f>
        <v/>
      </c>
      <c r="Y99" s="90" t="str">
        <f>IF(Table_BudgetDetails[[#This Row],[Intern Full Name]]="","Yes","No")</f>
        <v>Yes</v>
      </c>
    </row>
    <row r="100" spans="2:25" x14ac:dyDescent="0.35">
      <c r="B100" s="59"/>
      <c r="C100" s="75"/>
      <c r="D100" s="59"/>
      <c r="E100" s="59"/>
      <c r="F100" s="76" t="str">
        <f>IFERROR(VLOOKUP(Table_BudgetDetails[[#This Row],[Academic Supervisor 
(Account Holder)]],Table_AcademicSupervisors[[Academic Supervisor and Co-Supervisor Name(s)]:[Academic Institution Name]],2,0),"")</f>
        <v/>
      </c>
      <c r="G100" s="75"/>
      <c r="H100" s="60"/>
      <c r="I100" s="75"/>
      <c r="J100" s="60"/>
      <c r="K100" s="114"/>
      <c r="L100" s="116" t="str">
        <f>IF(AND(Table_BudgetDetails[[#This Row],[Number of Internship units (IUs)]]&lt;&gt;"",Table_BudgetDetails[[#This Row],[Internship Length (months)]]&lt;&gt;"",Table_BudgetDetails[[#This Row],[Estimated Start Date]]&lt;&gt;""),EDATE(Table_BudgetDetails[[#This Row],[Estimated Start Date]],Table_BudgetDetails[[#This Row],[Internship Length (months)]]*Table_BudgetDetails[[#This Row],[Number of Internship units (IUs)]]),"")</f>
        <v/>
      </c>
      <c r="M100" s="78" t="str">
        <f>IFERROR(VLOOKUP(Table_BudgetDetails[[#This Row],[Internship Type]],Table_ProgramCategoryLookups[],3,0),"")</f>
        <v/>
      </c>
      <c r="N100" s="128"/>
      <c r="O100" s="77" t="str">
        <f>IF(Table_BudgetDetails[[#This Row],[Base Partner Contribution (per/IU)]]&lt;&gt;"",
SUM(Table_BudgetDetails[[#This Row],[Base Partner Contribution (per/IU)]:[Additional Partner Contribution (per/IU)]]),
"")</f>
        <v/>
      </c>
      <c r="P100" s="77" t="str">
        <f>IFERROR(VLOOKUP(Table_BudgetDetails[[#This Row],[Internship Type]],Table_ProgramCategoryLookups[[#All],[Internship Type]:[Comments]],2,0)+Table_BudgetDetails[[#This Row],[Additional Partner Contribution (per/IU)]],"")</f>
        <v/>
      </c>
      <c r="Q100" s="77" t="str">
        <f>IFERROR(VLOOKUP(Table_BudgetDetails[[#This Row],[Internship Type]],Table_ProgramCategoryLookups[],4,0),"")</f>
        <v/>
      </c>
      <c r="R100" s="81"/>
      <c r="S100" s="78" t="str">
        <f>IFERROR(
IF(Table_BudgetDetails[[#This Row],[Stipend Override]]&lt;&gt;"",Table_BudgetDetails[[#This Row],[Total Award (per/IU)]]-Table_BudgetDetails[[#This Row],[Stipend Override]],Table_BudgetDetails[[#This Row],[Total Award (per/IU)]]-Table_BudgetDetails[[#This Row],[Minimum Stipend (per/IU) ]]),
"")</f>
        <v/>
      </c>
      <c r="T100" s="77" t="str">
        <f>IFERROR(IF(Table_BudgetDetails[[#This Row],[Stipend Override]]&lt;&gt;"",Table_BudgetDetails[[#This Row],[Stipend Override]]*Table_BudgetDetails[[#This Row],[Number of Internship units (IUs)]],Table_BudgetDetails[[#This Row],[Minimum Stipend (per/IU) ]]*Table_BudgetDetails[[#This Row],[Number of Internship units (IUs)]]),"")</f>
        <v/>
      </c>
      <c r="U100" s="78" t="str">
        <f>IF(OR(Table_BudgetDetails[[#This Row],[Total Partner Contribution (per/IU)]]="",Table_BudgetDetails[[#This Row],[Number of Internship units (IUs)]]=""),
"",
Table_BudgetDetails[[#This Row],[Total Partner Contribution (per/IU)]]*Table_BudgetDetails[[#This Row],[Number of Internship units (IUs)]]
)</f>
        <v/>
      </c>
      <c r="V100" s="78" t="str">
        <f>IFERROR(
VLOOKUP(Table_BudgetDetails[[#This Row],[Internship Type]],Table_ProgramCategoryLookups[],5,0)*Table_BudgetDetails[[#This Row],[Number of Internship units (IUs)]]+Table_BudgetDetails[[#This Row],[Total Partner Contribution]],
"")</f>
        <v/>
      </c>
      <c r="W100" s="125"/>
      <c r="X100" s="54" t="str">
        <f>IFERROR(1/COUNTIF(Table_BudgetDetails[Intern Full Name],Table_BudgetDetails[[#This Row],[Intern Full Name]]),"")</f>
        <v/>
      </c>
      <c r="Y100" s="90" t="str">
        <f>IF(Table_BudgetDetails[[#This Row],[Intern Full Name]]="","Yes","No")</f>
        <v>Yes</v>
      </c>
    </row>
    <row r="101" spans="2:25" x14ac:dyDescent="0.35">
      <c r="B101" s="59"/>
      <c r="C101" s="75"/>
      <c r="D101" s="59"/>
      <c r="E101" s="59"/>
      <c r="F101" s="76" t="str">
        <f>IFERROR(VLOOKUP(Table_BudgetDetails[[#This Row],[Academic Supervisor 
(Account Holder)]],Table_AcademicSupervisors[[Academic Supervisor and Co-Supervisor Name(s)]:[Academic Institution Name]],2,0),"")</f>
        <v/>
      </c>
      <c r="G101" s="75"/>
      <c r="H101" s="60"/>
      <c r="I101" s="75"/>
      <c r="J101" s="60"/>
      <c r="K101" s="114"/>
      <c r="L101" s="116" t="str">
        <f>IF(AND(Table_BudgetDetails[[#This Row],[Number of Internship units (IUs)]]&lt;&gt;"",Table_BudgetDetails[[#This Row],[Internship Length (months)]]&lt;&gt;"",Table_BudgetDetails[[#This Row],[Estimated Start Date]]&lt;&gt;""),EDATE(Table_BudgetDetails[[#This Row],[Estimated Start Date]],Table_BudgetDetails[[#This Row],[Internship Length (months)]]*Table_BudgetDetails[[#This Row],[Number of Internship units (IUs)]]),"")</f>
        <v/>
      </c>
      <c r="M101" s="78" t="str">
        <f>IFERROR(VLOOKUP(Table_BudgetDetails[[#This Row],[Internship Type]],Table_ProgramCategoryLookups[],3,0),"")</f>
        <v/>
      </c>
      <c r="N101" s="128"/>
      <c r="O101" s="77" t="str">
        <f>IF(Table_BudgetDetails[[#This Row],[Base Partner Contribution (per/IU)]]&lt;&gt;"",
SUM(Table_BudgetDetails[[#This Row],[Base Partner Contribution (per/IU)]:[Additional Partner Contribution (per/IU)]]),
"")</f>
        <v/>
      </c>
      <c r="P101" s="77" t="str">
        <f>IFERROR(VLOOKUP(Table_BudgetDetails[[#This Row],[Internship Type]],Table_ProgramCategoryLookups[[#All],[Internship Type]:[Comments]],2,0)+Table_BudgetDetails[[#This Row],[Additional Partner Contribution (per/IU)]],"")</f>
        <v/>
      </c>
      <c r="Q101" s="77" t="str">
        <f>IFERROR(VLOOKUP(Table_BudgetDetails[[#This Row],[Internship Type]],Table_ProgramCategoryLookups[],4,0),"")</f>
        <v/>
      </c>
      <c r="R101" s="81"/>
      <c r="S101" s="78" t="str">
        <f>IFERROR(
IF(Table_BudgetDetails[[#This Row],[Stipend Override]]&lt;&gt;"",Table_BudgetDetails[[#This Row],[Total Award (per/IU)]]-Table_BudgetDetails[[#This Row],[Stipend Override]],Table_BudgetDetails[[#This Row],[Total Award (per/IU)]]-Table_BudgetDetails[[#This Row],[Minimum Stipend (per/IU) ]]),
"")</f>
        <v/>
      </c>
      <c r="T101" s="77" t="str">
        <f>IFERROR(IF(Table_BudgetDetails[[#This Row],[Stipend Override]]&lt;&gt;"",Table_BudgetDetails[[#This Row],[Stipend Override]]*Table_BudgetDetails[[#This Row],[Number of Internship units (IUs)]],Table_BudgetDetails[[#This Row],[Minimum Stipend (per/IU) ]]*Table_BudgetDetails[[#This Row],[Number of Internship units (IUs)]]),"")</f>
        <v/>
      </c>
      <c r="U101" s="78" t="str">
        <f>IF(OR(Table_BudgetDetails[[#This Row],[Total Partner Contribution (per/IU)]]="",Table_BudgetDetails[[#This Row],[Number of Internship units (IUs)]]=""),
"",
Table_BudgetDetails[[#This Row],[Total Partner Contribution (per/IU)]]*Table_BudgetDetails[[#This Row],[Number of Internship units (IUs)]]
)</f>
        <v/>
      </c>
      <c r="V101" s="78" t="str">
        <f>IFERROR(
VLOOKUP(Table_BudgetDetails[[#This Row],[Internship Type]],Table_ProgramCategoryLookups[],5,0)*Table_BudgetDetails[[#This Row],[Number of Internship units (IUs)]]+Table_BudgetDetails[[#This Row],[Total Partner Contribution]],
"")</f>
        <v/>
      </c>
      <c r="W101" s="125"/>
      <c r="X101" s="54" t="str">
        <f>IFERROR(1/COUNTIF(Table_BudgetDetails[Intern Full Name],Table_BudgetDetails[[#This Row],[Intern Full Name]]),"")</f>
        <v/>
      </c>
      <c r="Y101" s="90" t="str">
        <f>IF(Table_BudgetDetails[[#This Row],[Intern Full Name]]="","Yes","No")</f>
        <v>Yes</v>
      </c>
    </row>
    <row r="102" spans="2:25" x14ac:dyDescent="0.35">
      <c r="B102" s="59"/>
      <c r="C102" s="75"/>
      <c r="D102" s="59"/>
      <c r="E102" s="59"/>
      <c r="F102" s="76" t="str">
        <f>IFERROR(VLOOKUP(Table_BudgetDetails[[#This Row],[Academic Supervisor 
(Account Holder)]],Table_AcademicSupervisors[[Academic Supervisor and Co-Supervisor Name(s)]:[Academic Institution Name]],2,0),"")</f>
        <v/>
      </c>
      <c r="G102" s="75"/>
      <c r="H102" s="60"/>
      <c r="I102" s="75"/>
      <c r="J102" s="60"/>
      <c r="K102" s="114"/>
      <c r="L102" s="116" t="str">
        <f>IF(AND(Table_BudgetDetails[[#This Row],[Number of Internship units (IUs)]]&lt;&gt;"",Table_BudgetDetails[[#This Row],[Internship Length (months)]]&lt;&gt;"",Table_BudgetDetails[[#This Row],[Estimated Start Date]]&lt;&gt;""),EDATE(Table_BudgetDetails[[#This Row],[Estimated Start Date]],Table_BudgetDetails[[#This Row],[Internship Length (months)]]*Table_BudgetDetails[[#This Row],[Number of Internship units (IUs)]]),"")</f>
        <v/>
      </c>
      <c r="M102" s="78" t="str">
        <f>IFERROR(VLOOKUP(Table_BudgetDetails[[#This Row],[Internship Type]],Table_ProgramCategoryLookups[],3,0),"")</f>
        <v/>
      </c>
      <c r="N102" s="128"/>
      <c r="O102" s="77" t="str">
        <f>IF(Table_BudgetDetails[[#This Row],[Base Partner Contribution (per/IU)]]&lt;&gt;"",
SUM(Table_BudgetDetails[[#This Row],[Base Partner Contribution (per/IU)]:[Additional Partner Contribution (per/IU)]]),
"")</f>
        <v/>
      </c>
      <c r="P102" s="77" t="str">
        <f>IFERROR(VLOOKUP(Table_BudgetDetails[[#This Row],[Internship Type]],Table_ProgramCategoryLookups[[#All],[Internship Type]:[Comments]],2,0)+Table_BudgetDetails[[#This Row],[Additional Partner Contribution (per/IU)]],"")</f>
        <v/>
      </c>
      <c r="Q102" s="77" t="str">
        <f>IFERROR(VLOOKUP(Table_BudgetDetails[[#This Row],[Internship Type]],Table_ProgramCategoryLookups[],4,0),"")</f>
        <v/>
      </c>
      <c r="R102" s="81"/>
      <c r="S102" s="78" t="str">
        <f>IFERROR(
IF(Table_BudgetDetails[[#This Row],[Stipend Override]]&lt;&gt;"",Table_BudgetDetails[[#This Row],[Total Award (per/IU)]]-Table_BudgetDetails[[#This Row],[Stipend Override]],Table_BudgetDetails[[#This Row],[Total Award (per/IU)]]-Table_BudgetDetails[[#This Row],[Minimum Stipend (per/IU) ]]),
"")</f>
        <v/>
      </c>
      <c r="T102" s="77" t="str">
        <f>IFERROR(IF(Table_BudgetDetails[[#This Row],[Stipend Override]]&lt;&gt;"",Table_BudgetDetails[[#This Row],[Stipend Override]]*Table_BudgetDetails[[#This Row],[Number of Internship units (IUs)]],Table_BudgetDetails[[#This Row],[Minimum Stipend (per/IU) ]]*Table_BudgetDetails[[#This Row],[Number of Internship units (IUs)]]),"")</f>
        <v/>
      </c>
      <c r="U102" s="78" t="str">
        <f>IF(OR(Table_BudgetDetails[[#This Row],[Total Partner Contribution (per/IU)]]="",Table_BudgetDetails[[#This Row],[Number of Internship units (IUs)]]=""),
"",
Table_BudgetDetails[[#This Row],[Total Partner Contribution (per/IU)]]*Table_BudgetDetails[[#This Row],[Number of Internship units (IUs)]]
)</f>
        <v/>
      </c>
      <c r="V102" s="78" t="str">
        <f>IFERROR(
VLOOKUP(Table_BudgetDetails[[#This Row],[Internship Type]],Table_ProgramCategoryLookups[],5,0)*Table_BudgetDetails[[#This Row],[Number of Internship units (IUs)]]+Table_BudgetDetails[[#This Row],[Total Partner Contribution]],
"")</f>
        <v/>
      </c>
      <c r="W102" s="125"/>
      <c r="X102" s="54" t="str">
        <f>IFERROR(1/COUNTIF(Table_BudgetDetails[Intern Full Name],Table_BudgetDetails[[#This Row],[Intern Full Name]]),"")</f>
        <v/>
      </c>
      <c r="Y102" s="90" t="str">
        <f>IF(Table_BudgetDetails[[#This Row],[Intern Full Name]]="","Yes","No")</f>
        <v>Yes</v>
      </c>
    </row>
    <row r="103" spans="2:25" x14ac:dyDescent="0.35">
      <c r="B103" s="59"/>
      <c r="C103" s="75"/>
      <c r="D103" s="59"/>
      <c r="E103" s="59"/>
      <c r="F103" s="76" t="str">
        <f>IFERROR(VLOOKUP(Table_BudgetDetails[[#This Row],[Academic Supervisor 
(Account Holder)]],Table_AcademicSupervisors[[Academic Supervisor and Co-Supervisor Name(s)]:[Academic Institution Name]],2,0),"")</f>
        <v/>
      </c>
      <c r="G103" s="75"/>
      <c r="H103" s="60"/>
      <c r="I103" s="75"/>
      <c r="J103" s="60"/>
      <c r="K103" s="114"/>
      <c r="L103" s="116" t="str">
        <f>IF(AND(Table_BudgetDetails[[#This Row],[Number of Internship units (IUs)]]&lt;&gt;"",Table_BudgetDetails[[#This Row],[Internship Length (months)]]&lt;&gt;"",Table_BudgetDetails[[#This Row],[Estimated Start Date]]&lt;&gt;""),EDATE(Table_BudgetDetails[[#This Row],[Estimated Start Date]],Table_BudgetDetails[[#This Row],[Internship Length (months)]]*Table_BudgetDetails[[#This Row],[Number of Internship units (IUs)]]),"")</f>
        <v/>
      </c>
      <c r="M103" s="78" t="str">
        <f>IFERROR(VLOOKUP(Table_BudgetDetails[[#This Row],[Internship Type]],Table_ProgramCategoryLookups[],3,0),"")</f>
        <v/>
      </c>
      <c r="N103" s="128"/>
      <c r="O103" s="77" t="str">
        <f>IF(Table_BudgetDetails[[#This Row],[Base Partner Contribution (per/IU)]]&lt;&gt;"",
SUM(Table_BudgetDetails[[#This Row],[Base Partner Contribution (per/IU)]:[Additional Partner Contribution (per/IU)]]),
"")</f>
        <v/>
      </c>
      <c r="P103" s="77" t="str">
        <f>IFERROR(VLOOKUP(Table_BudgetDetails[[#This Row],[Internship Type]],Table_ProgramCategoryLookups[[#All],[Internship Type]:[Comments]],2,0)+Table_BudgetDetails[[#This Row],[Additional Partner Contribution (per/IU)]],"")</f>
        <v/>
      </c>
      <c r="Q103" s="77" t="str">
        <f>IFERROR(VLOOKUP(Table_BudgetDetails[[#This Row],[Internship Type]],Table_ProgramCategoryLookups[],4,0),"")</f>
        <v/>
      </c>
      <c r="R103" s="81"/>
      <c r="S103" s="78" t="str">
        <f>IFERROR(
IF(Table_BudgetDetails[[#This Row],[Stipend Override]]&lt;&gt;"",Table_BudgetDetails[[#This Row],[Total Award (per/IU)]]-Table_BudgetDetails[[#This Row],[Stipend Override]],Table_BudgetDetails[[#This Row],[Total Award (per/IU)]]-Table_BudgetDetails[[#This Row],[Minimum Stipend (per/IU) ]]),
"")</f>
        <v/>
      </c>
      <c r="T103" s="77" t="str">
        <f>IFERROR(IF(Table_BudgetDetails[[#This Row],[Stipend Override]]&lt;&gt;"",Table_BudgetDetails[[#This Row],[Stipend Override]]*Table_BudgetDetails[[#This Row],[Number of Internship units (IUs)]],Table_BudgetDetails[[#This Row],[Minimum Stipend (per/IU) ]]*Table_BudgetDetails[[#This Row],[Number of Internship units (IUs)]]),"")</f>
        <v/>
      </c>
      <c r="U103" s="78" t="str">
        <f>IF(OR(Table_BudgetDetails[[#This Row],[Total Partner Contribution (per/IU)]]="",Table_BudgetDetails[[#This Row],[Number of Internship units (IUs)]]=""),
"",
Table_BudgetDetails[[#This Row],[Total Partner Contribution (per/IU)]]*Table_BudgetDetails[[#This Row],[Number of Internship units (IUs)]]
)</f>
        <v/>
      </c>
      <c r="V103" s="78" t="str">
        <f>IFERROR(
VLOOKUP(Table_BudgetDetails[[#This Row],[Internship Type]],Table_ProgramCategoryLookups[],5,0)*Table_BudgetDetails[[#This Row],[Number of Internship units (IUs)]]+Table_BudgetDetails[[#This Row],[Total Partner Contribution]],
"")</f>
        <v/>
      </c>
      <c r="W103" s="125"/>
      <c r="X103" s="54" t="str">
        <f>IFERROR(1/COUNTIF(Table_BudgetDetails[Intern Full Name],Table_BudgetDetails[[#This Row],[Intern Full Name]]),"")</f>
        <v/>
      </c>
      <c r="Y103" s="90" t="str">
        <f>IF(Table_BudgetDetails[[#This Row],[Intern Full Name]]="","Yes","No")</f>
        <v>Yes</v>
      </c>
    </row>
    <row r="104" spans="2:25" x14ac:dyDescent="0.35">
      <c r="B104" s="59"/>
      <c r="C104" s="75"/>
      <c r="D104" s="59"/>
      <c r="E104" s="59"/>
      <c r="F104" s="76" t="str">
        <f>IFERROR(VLOOKUP(Table_BudgetDetails[[#This Row],[Academic Supervisor 
(Account Holder)]],Table_AcademicSupervisors[[Academic Supervisor and Co-Supervisor Name(s)]:[Academic Institution Name]],2,0),"")</f>
        <v/>
      </c>
      <c r="G104" s="75"/>
      <c r="H104" s="60"/>
      <c r="I104" s="75"/>
      <c r="J104" s="60"/>
      <c r="K104" s="114"/>
      <c r="L104" s="116" t="str">
        <f>IF(AND(Table_BudgetDetails[[#This Row],[Number of Internship units (IUs)]]&lt;&gt;"",Table_BudgetDetails[[#This Row],[Internship Length (months)]]&lt;&gt;"",Table_BudgetDetails[[#This Row],[Estimated Start Date]]&lt;&gt;""),EDATE(Table_BudgetDetails[[#This Row],[Estimated Start Date]],Table_BudgetDetails[[#This Row],[Internship Length (months)]]*Table_BudgetDetails[[#This Row],[Number of Internship units (IUs)]]),"")</f>
        <v/>
      </c>
      <c r="M104" s="78" t="str">
        <f>IFERROR(VLOOKUP(Table_BudgetDetails[[#This Row],[Internship Type]],Table_ProgramCategoryLookups[],3,0),"")</f>
        <v/>
      </c>
      <c r="N104" s="128"/>
      <c r="O104" s="77" t="str">
        <f>IF(Table_BudgetDetails[[#This Row],[Base Partner Contribution (per/IU)]]&lt;&gt;"",
SUM(Table_BudgetDetails[[#This Row],[Base Partner Contribution (per/IU)]:[Additional Partner Contribution (per/IU)]]),
"")</f>
        <v/>
      </c>
      <c r="P104" s="77" t="str">
        <f>IFERROR(VLOOKUP(Table_BudgetDetails[[#This Row],[Internship Type]],Table_ProgramCategoryLookups[[#All],[Internship Type]:[Comments]],2,0)+Table_BudgetDetails[[#This Row],[Additional Partner Contribution (per/IU)]],"")</f>
        <v/>
      </c>
      <c r="Q104" s="77" t="str">
        <f>IFERROR(VLOOKUP(Table_BudgetDetails[[#This Row],[Internship Type]],Table_ProgramCategoryLookups[],4,0),"")</f>
        <v/>
      </c>
      <c r="R104" s="81"/>
      <c r="S104" s="78" t="str">
        <f>IFERROR(
IF(Table_BudgetDetails[[#This Row],[Stipend Override]]&lt;&gt;"",Table_BudgetDetails[[#This Row],[Total Award (per/IU)]]-Table_BudgetDetails[[#This Row],[Stipend Override]],Table_BudgetDetails[[#This Row],[Total Award (per/IU)]]-Table_BudgetDetails[[#This Row],[Minimum Stipend (per/IU) ]]),
"")</f>
        <v/>
      </c>
      <c r="T104" s="77" t="str">
        <f>IFERROR(IF(Table_BudgetDetails[[#This Row],[Stipend Override]]&lt;&gt;"",Table_BudgetDetails[[#This Row],[Stipend Override]]*Table_BudgetDetails[[#This Row],[Number of Internship units (IUs)]],Table_BudgetDetails[[#This Row],[Minimum Stipend (per/IU) ]]*Table_BudgetDetails[[#This Row],[Number of Internship units (IUs)]]),"")</f>
        <v/>
      </c>
      <c r="U104" s="78" t="str">
        <f>IF(OR(Table_BudgetDetails[[#This Row],[Total Partner Contribution (per/IU)]]="",Table_BudgetDetails[[#This Row],[Number of Internship units (IUs)]]=""),
"",
Table_BudgetDetails[[#This Row],[Total Partner Contribution (per/IU)]]*Table_BudgetDetails[[#This Row],[Number of Internship units (IUs)]]
)</f>
        <v/>
      </c>
      <c r="V104" s="78" t="str">
        <f>IFERROR(
VLOOKUP(Table_BudgetDetails[[#This Row],[Internship Type]],Table_ProgramCategoryLookups[],5,0)*Table_BudgetDetails[[#This Row],[Number of Internship units (IUs)]]+Table_BudgetDetails[[#This Row],[Total Partner Contribution]],
"")</f>
        <v/>
      </c>
      <c r="W104" s="125"/>
      <c r="X104" s="54" t="str">
        <f>IFERROR(1/COUNTIF(Table_BudgetDetails[Intern Full Name],Table_BudgetDetails[[#This Row],[Intern Full Name]]),"")</f>
        <v/>
      </c>
      <c r="Y104" s="90" t="str">
        <f>IF(Table_BudgetDetails[[#This Row],[Intern Full Name]]="","Yes","No")</f>
        <v>Yes</v>
      </c>
    </row>
    <row r="105" spans="2:25" x14ac:dyDescent="0.35">
      <c r="B105" s="59"/>
      <c r="C105" s="75"/>
      <c r="D105" s="59"/>
      <c r="E105" s="59"/>
      <c r="F105" s="76" t="str">
        <f>IFERROR(VLOOKUP(Table_BudgetDetails[[#This Row],[Academic Supervisor 
(Account Holder)]],Table_AcademicSupervisors[[Academic Supervisor and Co-Supervisor Name(s)]:[Academic Institution Name]],2,0),"")</f>
        <v/>
      </c>
      <c r="G105" s="75"/>
      <c r="H105" s="60"/>
      <c r="I105" s="75"/>
      <c r="J105" s="60"/>
      <c r="K105" s="114"/>
      <c r="L105" s="116" t="str">
        <f>IF(AND(Table_BudgetDetails[[#This Row],[Number of Internship units (IUs)]]&lt;&gt;"",Table_BudgetDetails[[#This Row],[Internship Length (months)]]&lt;&gt;"",Table_BudgetDetails[[#This Row],[Estimated Start Date]]&lt;&gt;""),EDATE(Table_BudgetDetails[[#This Row],[Estimated Start Date]],Table_BudgetDetails[[#This Row],[Internship Length (months)]]*Table_BudgetDetails[[#This Row],[Number of Internship units (IUs)]]),"")</f>
        <v/>
      </c>
      <c r="M105" s="78" t="str">
        <f>IFERROR(VLOOKUP(Table_BudgetDetails[[#This Row],[Internship Type]],Table_ProgramCategoryLookups[],3,0),"")</f>
        <v/>
      </c>
      <c r="N105" s="128"/>
      <c r="O105" s="77" t="str">
        <f>IF(Table_BudgetDetails[[#This Row],[Base Partner Contribution (per/IU)]]&lt;&gt;"",
SUM(Table_BudgetDetails[[#This Row],[Base Partner Contribution (per/IU)]:[Additional Partner Contribution (per/IU)]]),
"")</f>
        <v/>
      </c>
      <c r="P105" s="77" t="str">
        <f>IFERROR(VLOOKUP(Table_BudgetDetails[[#This Row],[Internship Type]],Table_ProgramCategoryLookups[[#All],[Internship Type]:[Comments]],2,0)+Table_BudgetDetails[[#This Row],[Additional Partner Contribution (per/IU)]],"")</f>
        <v/>
      </c>
      <c r="Q105" s="77" t="str">
        <f>IFERROR(VLOOKUP(Table_BudgetDetails[[#This Row],[Internship Type]],Table_ProgramCategoryLookups[],4,0),"")</f>
        <v/>
      </c>
      <c r="R105" s="81"/>
      <c r="S105" s="78" t="str">
        <f>IFERROR(
IF(Table_BudgetDetails[[#This Row],[Stipend Override]]&lt;&gt;"",Table_BudgetDetails[[#This Row],[Total Award (per/IU)]]-Table_BudgetDetails[[#This Row],[Stipend Override]],Table_BudgetDetails[[#This Row],[Total Award (per/IU)]]-Table_BudgetDetails[[#This Row],[Minimum Stipend (per/IU) ]]),
"")</f>
        <v/>
      </c>
      <c r="T105" s="77" t="str">
        <f>IFERROR(IF(Table_BudgetDetails[[#This Row],[Stipend Override]]&lt;&gt;"",Table_BudgetDetails[[#This Row],[Stipend Override]]*Table_BudgetDetails[[#This Row],[Number of Internship units (IUs)]],Table_BudgetDetails[[#This Row],[Minimum Stipend (per/IU) ]]*Table_BudgetDetails[[#This Row],[Number of Internship units (IUs)]]),"")</f>
        <v/>
      </c>
      <c r="U105" s="78" t="str">
        <f>IF(OR(Table_BudgetDetails[[#This Row],[Total Partner Contribution (per/IU)]]="",Table_BudgetDetails[[#This Row],[Number of Internship units (IUs)]]=""),
"",
Table_BudgetDetails[[#This Row],[Total Partner Contribution (per/IU)]]*Table_BudgetDetails[[#This Row],[Number of Internship units (IUs)]]
)</f>
        <v/>
      </c>
      <c r="V105" s="78" t="str">
        <f>IFERROR(
VLOOKUP(Table_BudgetDetails[[#This Row],[Internship Type]],Table_ProgramCategoryLookups[],5,0)*Table_BudgetDetails[[#This Row],[Number of Internship units (IUs)]]+Table_BudgetDetails[[#This Row],[Total Partner Contribution]],
"")</f>
        <v/>
      </c>
      <c r="W105" s="125"/>
      <c r="X105" s="54" t="str">
        <f>IFERROR(1/COUNTIF(Table_BudgetDetails[Intern Full Name],Table_BudgetDetails[[#This Row],[Intern Full Name]]),"")</f>
        <v/>
      </c>
      <c r="Y105" s="90" t="str">
        <f>IF(Table_BudgetDetails[[#This Row],[Intern Full Name]]="","Yes","No")</f>
        <v>Yes</v>
      </c>
    </row>
    <row r="106" spans="2:25" x14ac:dyDescent="0.35">
      <c r="B106" s="59"/>
      <c r="C106" s="75"/>
      <c r="D106" s="59"/>
      <c r="E106" s="59"/>
      <c r="F106" s="76" t="str">
        <f>IFERROR(VLOOKUP(Table_BudgetDetails[[#This Row],[Academic Supervisor 
(Account Holder)]],Table_AcademicSupervisors[[Academic Supervisor and Co-Supervisor Name(s)]:[Academic Institution Name]],2,0),"")</f>
        <v/>
      </c>
      <c r="G106" s="75"/>
      <c r="H106" s="60"/>
      <c r="I106" s="75"/>
      <c r="J106" s="60"/>
      <c r="K106" s="114"/>
      <c r="L106" s="116" t="str">
        <f>IF(AND(Table_BudgetDetails[[#This Row],[Number of Internship units (IUs)]]&lt;&gt;"",Table_BudgetDetails[[#This Row],[Internship Length (months)]]&lt;&gt;"",Table_BudgetDetails[[#This Row],[Estimated Start Date]]&lt;&gt;""),EDATE(Table_BudgetDetails[[#This Row],[Estimated Start Date]],Table_BudgetDetails[[#This Row],[Internship Length (months)]]*Table_BudgetDetails[[#This Row],[Number of Internship units (IUs)]]),"")</f>
        <v/>
      </c>
      <c r="M106" s="78" t="str">
        <f>IFERROR(VLOOKUP(Table_BudgetDetails[[#This Row],[Internship Type]],Table_ProgramCategoryLookups[],3,0),"")</f>
        <v/>
      </c>
      <c r="N106" s="128"/>
      <c r="O106" s="77" t="str">
        <f>IF(Table_BudgetDetails[[#This Row],[Base Partner Contribution (per/IU)]]&lt;&gt;"",
SUM(Table_BudgetDetails[[#This Row],[Base Partner Contribution (per/IU)]:[Additional Partner Contribution (per/IU)]]),
"")</f>
        <v/>
      </c>
      <c r="P106" s="77" t="str">
        <f>IFERROR(VLOOKUP(Table_BudgetDetails[[#This Row],[Internship Type]],Table_ProgramCategoryLookups[[#All],[Internship Type]:[Comments]],2,0)+Table_BudgetDetails[[#This Row],[Additional Partner Contribution (per/IU)]],"")</f>
        <v/>
      </c>
      <c r="Q106" s="77" t="str">
        <f>IFERROR(VLOOKUP(Table_BudgetDetails[[#This Row],[Internship Type]],Table_ProgramCategoryLookups[],4,0),"")</f>
        <v/>
      </c>
      <c r="R106" s="81"/>
      <c r="S106" s="78" t="str">
        <f>IFERROR(
IF(Table_BudgetDetails[[#This Row],[Stipend Override]]&lt;&gt;"",Table_BudgetDetails[[#This Row],[Total Award (per/IU)]]-Table_BudgetDetails[[#This Row],[Stipend Override]],Table_BudgetDetails[[#This Row],[Total Award (per/IU)]]-Table_BudgetDetails[[#This Row],[Minimum Stipend (per/IU) ]]),
"")</f>
        <v/>
      </c>
      <c r="T106" s="77" t="str">
        <f>IFERROR(IF(Table_BudgetDetails[[#This Row],[Stipend Override]]&lt;&gt;"",Table_BudgetDetails[[#This Row],[Stipend Override]]*Table_BudgetDetails[[#This Row],[Number of Internship units (IUs)]],Table_BudgetDetails[[#This Row],[Minimum Stipend (per/IU) ]]*Table_BudgetDetails[[#This Row],[Number of Internship units (IUs)]]),"")</f>
        <v/>
      </c>
      <c r="U106" s="78" t="str">
        <f>IF(OR(Table_BudgetDetails[[#This Row],[Total Partner Contribution (per/IU)]]="",Table_BudgetDetails[[#This Row],[Number of Internship units (IUs)]]=""),
"",
Table_BudgetDetails[[#This Row],[Total Partner Contribution (per/IU)]]*Table_BudgetDetails[[#This Row],[Number of Internship units (IUs)]]
)</f>
        <v/>
      </c>
      <c r="V106" s="78" t="str">
        <f>IFERROR(
VLOOKUP(Table_BudgetDetails[[#This Row],[Internship Type]],Table_ProgramCategoryLookups[],5,0)*Table_BudgetDetails[[#This Row],[Number of Internship units (IUs)]]+Table_BudgetDetails[[#This Row],[Total Partner Contribution]],
"")</f>
        <v/>
      </c>
      <c r="W106" s="125"/>
      <c r="X106" s="54" t="str">
        <f>IFERROR(1/COUNTIF(Table_BudgetDetails[Intern Full Name],Table_BudgetDetails[[#This Row],[Intern Full Name]]),"")</f>
        <v/>
      </c>
      <c r="Y106" s="90" t="str">
        <f>IF(Table_BudgetDetails[[#This Row],[Intern Full Name]]="","Yes","No")</f>
        <v>Yes</v>
      </c>
    </row>
    <row r="107" spans="2:25" x14ac:dyDescent="0.35">
      <c r="B107" s="59"/>
      <c r="C107" s="75"/>
      <c r="D107" s="59"/>
      <c r="E107" s="59"/>
      <c r="F107" s="76" t="str">
        <f>IFERROR(VLOOKUP(Table_BudgetDetails[[#This Row],[Academic Supervisor 
(Account Holder)]],Table_AcademicSupervisors[[Academic Supervisor and Co-Supervisor Name(s)]:[Academic Institution Name]],2,0),"")</f>
        <v/>
      </c>
      <c r="G107" s="75"/>
      <c r="H107" s="60"/>
      <c r="I107" s="75"/>
      <c r="J107" s="60"/>
      <c r="K107" s="114"/>
      <c r="L107" s="116" t="str">
        <f>IF(AND(Table_BudgetDetails[[#This Row],[Number of Internship units (IUs)]]&lt;&gt;"",Table_BudgetDetails[[#This Row],[Internship Length (months)]]&lt;&gt;"",Table_BudgetDetails[[#This Row],[Estimated Start Date]]&lt;&gt;""),EDATE(Table_BudgetDetails[[#This Row],[Estimated Start Date]],Table_BudgetDetails[[#This Row],[Internship Length (months)]]*Table_BudgetDetails[[#This Row],[Number of Internship units (IUs)]]),"")</f>
        <v/>
      </c>
      <c r="M107" s="78" t="str">
        <f>IFERROR(VLOOKUP(Table_BudgetDetails[[#This Row],[Internship Type]],Table_ProgramCategoryLookups[],3,0),"")</f>
        <v/>
      </c>
      <c r="N107" s="128"/>
      <c r="O107" s="77" t="str">
        <f>IF(Table_BudgetDetails[[#This Row],[Base Partner Contribution (per/IU)]]&lt;&gt;"",
SUM(Table_BudgetDetails[[#This Row],[Base Partner Contribution (per/IU)]:[Additional Partner Contribution (per/IU)]]),
"")</f>
        <v/>
      </c>
      <c r="P107" s="77" t="str">
        <f>IFERROR(VLOOKUP(Table_BudgetDetails[[#This Row],[Internship Type]],Table_ProgramCategoryLookups[[#All],[Internship Type]:[Comments]],2,0)+Table_BudgetDetails[[#This Row],[Additional Partner Contribution (per/IU)]],"")</f>
        <v/>
      </c>
      <c r="Q107" s="77" t="str">
        <f>IFERROR(VLOOKUP(Table_BudgetDetails[[#This Row],[Internship Type]],Table_ProgramCategoryLookups[],4,0),"")</f>
        <v/>
      </c>
      <c r="R107" s="81"/>
      <c r="S107" s="78" t="str">
        <f>IFERROR(
IF(Table_BudgetDetails[[#This Row],[Stipend Override]]&lt;&gt;"",Table_BudgetDetails[[#This Row],[Total Award (per/IU)]]-Table_BudgetDetails[[#This Row],[Stipend Override]],Table_BudgetDetails[[#This Row],[Total Award (per/IU)]]-Table_BudgetDetails[[#This Row],[Minimum Stipend (per/IU) ]]),
"")</f>
        <v/>
      </c>
      <c r="T107" s="77" t="str">
        <f>IFERROR(IF(Table_BudgetDetails[[#This Row],[Stipend Override]]&lt;&gt;"",Table_BudgetDetails[[#This Row],[Stipend Override]]*Table_BudgetDetails[[#This Row],[Number of Internship units (IUs)]],Table_BudgetDetails[[#This Row],[Minimum Stipend (per/IU) ]]*Table_BudgetDetails[[#This Row],[Number of Internship units (IUs)]]),"")</f>
        <v/>
      </c>
      <c r="U107" s="78" t="str">
        <f>IF(OR(Table_BudgetDetails[[#This Row],[Total Partner Contribution (per/IU)]]="",Table_BudgetDetails[[#This Row],[Number of Internship units (IUs)]]=""),
"",
Table_BudgetDetails[[#This Row],[Total Partner Contribution (per/IU)]]*Table_BudgetDetails[[#This Row],[Number of Internship units (IUs)]]
)</f>
        <v/>
      </c>
      <c r="V107" s="78" t="str">
        <f>IFERROR(
VLOOKUP(Table_BudgetDetails[[#This Row],[Internship Type]],Table_ProgramCategoryLookups[],5,0)*Table_BudgetDetails[[#This Row],[Number of Internship units (IUs)]]+Table_BudgetDetails[[#This Row],[Total Partner Contribution]],
"")</f>
        <v/>
      </c>
      <c r="W107" s="125"/>
      <c r="X107" s="54" t="str">
        <f>IFERROR(1/COUNTIF(Table_BudgetDetails[Intern Full Name],Table_BudgetDetails[[#This Row],[Intern Full Name]]),"")</f>
        <v/>
      </c>
      <c r="Y107" s="90" t="str">
        <f>IF(Table_BudgetDetails[[#This Row],[Intern Full Name]]="","Yes","No")</f>
        <v>Yes</v>
      </c>
    </row>
    <row r="108" spans="2:25" x14ac:dyDescent="0.35">
      <c r="B108" s="59"/>
      <c r="C108" s="75"/>
      <c r="D108" s="59"/>
      <c r="E108" s="59"/>
      <c r="F108" s="76" t="str">
        <f>IFERROR(VLOOKUP(Table_BudgetDetails[[#This Row],[Academic Supervisor 
(Account Holder)]],Table_AcademicSupervisors[[Academic Supervisor and Co-Supervisor Name(s)]:[Academic Institution Name]],2,0),"")</f>
        <v/>
      </c>
      <c r="G108" s="75"/>
      <c r="H108" s="60"/>
      <c r="I108" s="75"/>
      <c r="J108" s="60"/>
      <c r="K108" s="114"/>
      <c r="L108" s="116" t="str">
        <f>IF(AND(Table_BudgetDetails[[#This Row],[Number of Internship units (IUs)]]&lt;&gt;"",Table_BudgetDetails[[#This Row],[Internship Length (months)]]&lt;&gt;"",Table_BudgetDetails[[#This Row],[Estimated Start Date]]&lt;&gt;""),EDATE(Table_BudgetDetails[[#This Row],[Estimated Start Date]],Table_BudgetDetails[[#This Row],[Internship Length (months)]]*Table_BudgetDetails[[#This Row],[Number of Internship units (IUs)]]),"")</f>
        <v/>
      </c>
      <c r="M108" s="78" t="str">
        <f>IFERROR(VLOOKUP(Table_BudgetDetails[[#This Row],[Internship Type]],Table_ProgramCategoryLookups[],3,0),"")</f>
        <v/>
      </c>
      <c r="N108" s="128"/>
      <c r="O108" s="77" t="str">
        <f>IF(Table_BudgetDetails[[#This Row],[Base Partner Contribution (per/IU)]]&lt;&gt;"",
SUM(Table_BudgetDetails[[#This Row],[Base Partner Contribution (per/IU)]:[Additional Partner Contribution (per/IU)]]),
"")</f>
        <v/>
      </c>
      <c r="P108" s="77" t="str">
        <f>IFERROR(VLOOKUP(Table_BudgetDetails[[#This Row],[Internship Type]],Table_ProgramCategoryLookups[[#All],[Internship Type]:[Comments]],2,0)+Table_BudgetDetails[[#This Row],[Additional Partner Contribution (per/IU)]],"")</f>
        <v/>
      </c>
      <c r="Q108" s="77" t="str">
        <f>IFERROR(VLOOKUP(Table_BudgetDetails[[#This Row],[Internship Type]],Table_ProgramCategoryLookups[],4,0),"")</f>
        <v/>
      </c>
      <c r="R108" s="81"/>
      <c r="S108" s="78" t="str">
        <f>IFERROR(
IF(Table_BudgetDetails[[#This Row],[Stipend Override]]&lt;&gt;"",Table_BudgetDetails[[#This Row],[Total Award (per/IU)]]-Table_BudgetDetails[[#This Row],[Stipend Override]],Table_BudgetDetails[[#This Row],[Total Award (per/IU)]]-Table_BudgetDetails[[#This Row],[Minimum Stipend (per/IU) ]]),
"")</f>
        <v/>
      </c>
      <c r="T108" s="77" t="str">
        <f>IFERROR(IF(Table_BudgetDetails[[#This Row],[Stipend Override]]&lt;&gt;"",Table_BudgetDetails[[#This Row],[Stipend Override]]*Table_BudgetDetails[[#This Row],[Number of Internship units (IUs)]],Table_BudgetDetails[[#This Row],[Minimum Stipend (per/IU) ]]*Table_BudgetDetails[[#This Row],[Number of Internship units (IUs)]]),"")</f>
        <v/>
      </c>
      <c r="U108" s="78" t="str">
        <f>IF(OR(Table_BudgetDetails[[#This Row],[Total Partner Contribution (per/IU)]]="",Table_BudgetDetails[[#This Row],[Number of Internship units (IUs)]]=""),
"",
Table_BudgetDetails[[#This Row],[Total Partner Contribution (per/IU)]]*Table_BudgetDetails[[#This Row],[Number of Internship units (IUs)]]
)</f>
        <v/>
      </c>
      <c r="V108" s="78" t="str">
        <f>IFERROR(
VLOOKUP(Table_BudgetDetails[[#This Row],[Internship Type]],Table_ProgramCategoryLookups[],5,0)*Table_BudgetDetails[[#This Row],[Number of Internship units (IUs)]]+Table_BudgetDetails[[#This Row],[Total Partner Contribution]],
"")</f>
        <v/>
      </c>
      <c r="W108" s="125"/>
      <c r="X108" s="54" t="str">
        <f>IFERROR(1/COUNTIF(Table_BudgetDetails[Intern Full Name],Table_BudgetDetails[[#This Row],[Intern Full Name]]),"")</f>
        <v/>
      </c>
      <c r="Y108" s="90" t="str">
        <f>IF(Table_BudgetDetails[[#This Row],[Intern Full Name]]="","Yes","No")</f>
        <v>Yes</v>
      </c>
    </row>
  </sheetData>
  <sheetProtection formatColumns="0" formatRows="0" insertRows="0" deleteRows="0" sort="0" autoFilter="0" pivotTables="0"/>
  <mergeCells count="2">
    <mergeCell ref="B3:I3"/>
    <mergeCell ref="J7:L7"/>
  </mergeCells>
  <phoneticPr fontId="13" type="noConversion"/>
  <conditionalFormatting sqref="R9:R108">
    <cfRule type="expression" dxfId="1" priority="1">
      <formula>AND(R9&lt;Q9,R9&lt;&gt;"")</formula>
    </cfRule>
  </conditionalFormatting>
  <conditionalFormatting sqref="T9:T108">
    <cfRule type="expression" dxfId="0" priority="7">
      <formula>AND(T9&lt;R9,T9&lt;&gt;"")</formula>
    </cfRule>
  </conditionalFormatting>
  <dataValidations count="11">
    <dataValidation type="list" allowBlank="1" showInputMessage="1" showErrorMessage="1" sqref="E9:E108" xr:uid="{6BAF03F5-786B-44BC-AD55-2A386574D4D1}">
      <formula1>AcademicSupervisors</formula1>
    </dataValidation>
    <dataValidation type="list" allowBlank="1" showInputMessage="1" showErrorMessage="1" sqref="I9:I108" xr:uid="{0BBE15B7-710E-49E0-A960-385CDDE64595}">
      <formula1>InternshipTypes</formula1>
    </dataValidation>
    <dataValidation type="list" allowBlank="1" showInputMessage="1" showErrorMessage="1" sqref="C9:C58" xr:uid="{C026FD39-6E40-407D-AB5A-1054B366BA48}">
      <formula1>InternDegreeLevels</formula1>
    </dataValidation>
    <dataValidation type="list" allowBlank="1" showInputMessage="1" showErrorMessage="1" errorTitle="Please Define TBD" error="Each TBD Must be Unique, Please Define TBD. e.g. TBD Masters1, TBD PHD1 etc." sqref="D9:D108" xr:uid="{1612A368-D860-4CC7-B0E7-8F40F01D5615}">
      <formula1>AcademicSupervisors</formula1>
    </dataValidation>
    <dataValidation type="custom" allowBlank="1" showInputMessage="1" showErrorMessage="1" errorTitle="Please Define TBD" error="Each TBD Must be Unique, Please Define TBD. e.g. TBD Masters1, TBD PHD1 etc." sqref="B9:C58" xr:uid="{A17D1AEF-6FED-4087-A42E-10B3331D8D04}">
      <formula1>B9&lt;&gt;"TBD"</formula1>
    </dataValidation>
    <dataValidation type="list" allowBlank="1" showInputMessage="1" showErrorMessage="1" sqref="G9:G108" xr:uid="{5B11A40C-3C17-4A1C-BCDA-5B0413B7491D}">
      <formula1>PartnerNames</formula1>
    </dataValidation>
    <dataValidation allowBlank="1" showInputMessage="1" showErrorMessage="1" errorTitle="Please Define TBD" error="Each TBD Must be Unique Please Define TBD. e.g. TBD Masters1, TBD PHD1 etc." sqref="F9:F108" xr:uid="{DC2EE185-06DB-4453-B5F0-E97941B8E58B}"/>
    <dataValidation type="list" allowBlank="1" showInputMessage="1" showErrorMessage="1" error="Internship length must be either 4 or 6 months in duration" sqref="J9:J108" xr:uid="{03EE5442-819E-4316-BC4A-FB60BC798396}">
      <formula1>"4,6"</formula1>
    </dataValidation>
    <dataValidation type="decimal" allowBlank="1" showInputMessage="1" showErrorMessage="1" sqref="N9:N108 R9:R108" xr:uid="{97154452-02FD-4324-B011-FB301FE8BE7A}">
      <formula1>0</formula1>
      <formula2>999999999.99</formula2>
    </dataValidation>
    <dataValidation type="date" allowBlank="1" showInputMessage="1" showErrorMessage="1" sqref="K9:K108" xr:uid="{07D269BC-1101-46E4-9B7C-68FBCFA8AC23}">
      <formula1>44927</formula1>
      <formula2>73049</formula2>
    </dataValidation>
    <dataValidation type="whole" allowBlank="1" showInputMessage="1" showErrorMessage="1" sqref="H9:H108" xr:uid="{D0BCEB32-7509-4489-A7EB-401EFA16EC6F}">
      <formula1>1</formula1>
      <formula2>99</formula2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5" scale="30" orientation="landscape" r:id="rId1"/>
  <rowBreaks count="1" manualBreakCount="1">
    <brk id="78" max="25" man="1"/>
  </rowBreaks>
  <drawing r:id="rId2"/>
  <legacyDrawing r:id="rId3"/>
  <tableParts count="1">
    <tablePart r:id="rId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54735-9FCE-4B90-B7AD-588590D4A656}">
  <sheetPr codeName="Sheet7">
    <tabColor rgb="FFF2ED87"/>
  </sheetPr>
  <dimension ref="A1:K47"/>
  <sheetViews>
    <sheetView showGridLines="0" zoomScaleNormal="100" workbookViewId="0">
      <selection activeCell="B38" sqref="A26:B38"/>
    </sheetView>
  </sheetViews>
  <sheetFormatPr defaultRowHeight="14.5" x14ac:dyDescent="0.35"/>
  <cols>
    <col min="1" max="1" width="22.81640625" bestFit="1" customWidth="1"/>
    <col min="2" max="2" width="26.81640625" bestFit="1" customWidth="1"/>
    <col min="3" max="3" width="12.81640625" bestFit="1" customWidth="1"/>
    <col min="4" max="4" width="19.453125" style="54" bestFit="1" customWidth="1"/>
    <col min="5" max="5" width="15.453125" bestFit="1" customWidth="1"/>
    <col min="6" max="6" width="8.7265625" bestFit="1" customWidth="1"/>
    <col min="7" max="7" width="21.54296875" bestFit="1" customWidth="1"/>
    <col min="8" max="8" width="10.7265625" customWidth="1"/>
    <col min="9" max="9" width="9.1796875" customWidth="1"/>
  </cols>
  <sheetData>
    <row r="1" spans="1:11" ht="16" x14ac:dyDescent="0.35">
      <c r="A1" s="85" t="s">
        <v>127</v>
      </c>
      <c r="B1" t="s">
        <v>128</v>
      </c>
      <c r="C1" s="124" t="s">
        <v>129</v>
      </c>
      <c r="D1" s="117"/>
      <c r="E1" s="118"/>
      <c r="F1" s="118"/>
      <c r="G1" s="118"/>
      <c r="H1" s="118"/>
      <c r="I1" s="118"/>
      <c r="J1" s="118"/>
      <c r="K1" s="118"/>
    </row>
    <row r="3" spans="1:11" ht="43.5" x14ac:dyDescent="0.35">
      <c r="A3" s="85" t="s">
        <v>109</v>
      </c>
      <c r="B3" s="85" t="s">
        <v>8</v>
      </c>
      <c r="C3" s="85" t="s">
        <v>112</v>
      </c>
      <c r="D3" s="85" t="s">
        <v>115</v>
      </c>
      <c r="E3" s="74" t="s">
        <v>130</v>
      </c>
      <c r="F3" s="74" t="s">
        <v>131</v>
      </c>
      <c r="J3" t="s">
        <v>88</v>
      </c>
    </row>
    <row r="4" spans="1:11" x14ac:dyDescent="0.35">
      <c r="D4"/>
    </row>
    <row r="5" spans="1:11" x14ac:dyDescent="0.35">
      <c r="D5"/>
    </row>
    <row r="6" spans="1:11" x14ac:dyDescent="0.35">
      <c r="D6"/>
    </row>
    <row r="7" spans="1:11" x14ac:dyDescent="0.35">
      <c r="D7"/>
    </row>
    <row r="8" spans="1:11" x14ac:dyDescent="0.35">
      <c r="D8"/>
    </row>
    <row r="9" spans="1:11" x14ac:dyDescent="0.35">
      <c r="D9"/>
    </row>
    <row r="10" spans="1:11" x14ac:dyDescent="0.35">
      <c r="D10"/>
    </row>
    <row r="11" spans="1:11" x14ac:dyDescent="0.35">
      <c r="D11"/>
    </row>
    <row r="12" spans="1:11" x14ac:dyDescent="0.35">
      <c r="D12"/>
    </row>
    <row r="13" spans="1:11" x14ac:dyDescent="0.35">
      <c r="D13"/>
    </row>
    <row r="14" spans="1:11" x14ac:dyDescent="0.35">
      <c r="D14"/>
    </row>
    <row r="15" spans="1:11" x14ac:dyDescent="0.35">
      <c r="D15"/>
    </row>
    <row r="16" spans="1:11" x14ac:dyDescent="0.35">
      <c r="D16"/>
    </row>
    <row r="17" spans="1:7" x14ac:dyDescent="0.35">
      <c r="D17"/>
    </row>
    <row r="24" spans="1:7" x14ac:dyDescent="0.35">
      <c r="A24" s="129"/>
      <c r="B24" s="129"/>
      <c r="C24" s="129"/>
      <c r="D24" s="130"/>
      <c r="E24" s="129"/>
      <c r="F24" s="129"/>
      <c r="G24" s="129"/>
    </row>
    <row r="25" spans="1:7" x14ac:dyDescent="0.35">
      <c r="A25" s="129"/>
      <c r="B25" s="129"/>
      <c r="C25" s="129"/>
      <c r="D25" s="130"/>
      <c r="E25" s="129"/>
      <c r="F25" s="129"/>
      <c r="G25" s="129"/>
    </row>
    <row r="26" spans="1:7" x14ac:dyDescent="0.35">
      <c r="A26" s="129"/>
      <c r="B26" s="129"/>
      <c r="C26" s="129"/>
      <c r="D26" s="130"/>
      <c r="E26" s="129"/>
      <c r="F26" s="129"/>
      <c r="G26" s="129"/>
    </row>
    <row r="27" spans="1:7" x14ac:dyDescent="0.35">
      <c r="A27" s="129"/>
      <c r="B27" s="129"/>
      <c r="C27" s="129"/>
      <c r="D27" s="130"/>
      <c r="E27" s="129"/>
      <c r="F27" s="129"/>
      <c r="G27" s="129"/>
    </row>
    <row r="28" spans="1:7" x14ac:dyDescent="0.35">
      <c r="A28" s="129"/>
      <c r="B28" s="129"/>
      <c r="C28" s="129"/>
      <c r="D28" s="130"/>
      <c r="E28" s="129"/>
      <c r="F28" s="129"/>
      <c r="G28" s="129"/>
    </row>
    <row r="29" spans="1:7" x14ac:dyDescent="0.35">
      <c r="A29" s="129"/>
      <c r="B29" s="129"/>
      <c r="C29" s="129"/>
      <c r="D29" s="130"/>
      <c r="E29" s="129"/>
      <c r="F29" s="129"/>
      <c r="G29" s="129"/>
    </row>
    <row r="30" spans="1:7" x14ac:dyDescent="0.35">
      <c r="A30" s="129"/>
      <c r="B30" s="129"/>
      <c r="C30" s="129"/>
      <c r="D30" s="130"/>
      <c r="E30" s="129"/>
      <c r="F30" s="129"/>
      <c r="G30" s="129"/>
    </row>
    <row r="31" spans="1:7" x14ac:dyDescent="0.35">
      <c r="A31" s="129"/>
      <c r="B31" s="129"/>
      <c r="C31" s="129"/>
      <c r="D31" s="130"/>
      <c r="E31" s="129"/>
      <c r="F31" s="129"/>
      <c r="G31" s="129"/>
    </row>
    <row r="32" spans="1:7" x14ac:dyDescent="0.35">
      <c r="A32" s="129"/>
      <c r="B32" s="129"/>
      <c r="C32" s="129"/>
      <c r="D32" s="130"/>
      <c r="E32" s="129"/>
      <c r="F32" s="129"/>
      <c r="G32" s="129"/>
    </row>
    <row r="33" spans="1:7" x14ac:dyDescent="0.35">
      <c r="A33" s="129"/>
      <c r="B33" s="129"/>
      <c r="C33" s="129"/>
      <c r="D33" s="130"/>
      <c r="E33" s="129"/>
      <c r="F33" s="129"/>
      <c r="G33" s="129"/>
    </row>
    <row r="34" spans="1:7" x14ac:dyDescent="0.35">
      <c r="A34" s="129"/>
      <c r="B34" s="129"/>
      <c r="C34" s="129"/>
      <c r="D34" s="130"/>
      <c r="E34" s="129"/>
      <c r="F34" s="129"/>
      <c r="G34" s="129"/>
    </row>
    <row r="35" spans="1:7" x14ac:dyDescent="0.35">
      <c r="A35" s="129"/>
      <c r="B35" s="129"/>
      <c r="C35" s="129"/>
      <c r="D35" s="130"/>
      <c r="E35" s="129"/>
      <c r="F35" s="129"/>
      <c r="G35" s="129"/>
    </row>
    <row r="36" spans="1:7" x14ac:dyDescent="0.35">
      <c r="A36" s="129"/>
      <c r="B36" s="129"/>
      <c r="C36" s="129"/>
      <c r="D36" s="130"/>
      <c r="E36" s="129"/>
      <c r="F36" s="129"/>
      <c r="G36" s="129"/>
    </row>
    <row r="37" spans="1:7" x14ac:dyDescent="0.35">
      <c r="A37" s="129"/>
      <c r="B37" s="129"/>
      <c r="C37" s="129"/>
      <c r="D37" s="130"/>
      <c r="E37" s="129"/>
      <c r="F37" s="129"/>
      <c r="G37" s="129"/>
    </row>
    <row r="38" spans="1:7" x14ac:dyDescent="0.35">
      <c r="A38" s="129"/>
      <c r="B38" s="129"/>
      <c r="C38" s="129"/>
      <c r="D38" s="130"/>
      <c r="E38" s="129"/>
      <c r="F38" s="129"/>
      <c r="G38" s="129"/>
    </row>
    <row r="39" spans="1:7" x14ac:dyDescent="0.35">
      <c r="A39" s="129"/>
      <c r="B39" s="129"/>
      <c r="C39" s="129"/>
      <c r="D39" s="130"/>
      <c r="E39" s="129"/>
      <c r="F39" s="129"/>
      <c r="G39" s="129"/>
    </row>
    <row r="40" spans="1:7" x14ac:dyDescent="0.35">
      <c r="A40" s="129"/>
      <c r="B40" s="129"/>
      <c r="C40" s="129"/>
      <c r="D40" s="130"/>
      <c r="E40" s="129"/>
      <c r="F40" s="129"/>
      <c r="G40" s="129"/>
    </row>
    <row r="41" spans="1:7" x14ac:dyDescent="0.35">
      <c r="A41" s="129"/>
      <c r="B41" s="129"/>
      <c r="C41" s="129"/>
      <c r="D41" s="130"/>
      <c r="E41" s="129"/>
      <c r="F41" s="129"/>
      <c r="G41" s="129"/>
    </row>
    <row r="42" spans="1:7" x14ac:dyDescent="0.35">
      <c r="A42" s="129"/>
      <c r="B42" s="129"/>
      <c r="C42" s="129"/>
      <c r="D42" s="130"/>
      <c r="E42" s="129"/>
      <c r="F42" s="129"/>
      <c r="G42" s="129"/>
    </row>
    <row r="43" spans="1:7" x14ac:dyDescent="0.35">
      <c r="A43" s="129"/>
      <c r="B43" s="129"/>
      <c r="C43" s="129"/>
      <c r="D43" s="130"/>
      <c r="E43" s="129"/>
      <c r="F43" s="129"/>
      <c r="G43" s="129"/>
    </row>
    <row r="44" spans="1:7" x14ac:dyDescent="0.35">
      <c r="A44" s="129"/>
      <c r="B44" s="129"/>
      <c r="C44" s="129"/>
      <c r="D44" s="130"/>
      <c r="E44" s="129"/>
      <c r="F44" s="129"/>
      <c r="G44" s="129"/>
    </row>
    <row r="45" spans="1:7" x14ac:dyDescent="0.35">
      <c r="A45" s="129"/>
      <c r="B45" s="129"/>
      <c r="C45" s="129"/>
      <c r="D45" s="130"/>
      <c r="E45" s="129"/>
      <c r="F45" s="129"/>
      <c r="G45" s="129"/>
    </row>
    <row r="46" spans="1:7" x14ac:dyDescent="0.35">
      <c r="A46" s="129"/>
      <c r="B46" s="129"/>
      <c r="C46" s="129"/>
      <c r="D46" s="130"/>
      <c r="E46" s="129"/>
      <c r="F46" s="129"/>
      <c r="G46" s="129"/>
    </row>
    <row r="47" spans="1:7" x14ac:dyDescent="0.35">
      <c r="A47" s="129"/>
      <c r="B47" s="129"/>
      <c r="C47" s="129"/>
      <c r="D47" s="130"/>
      <c r="E47" s="129"/>
      <c r="F47" s="129"/>
      <c r="G47" s="129"/>
    </row>
  </sheetData>
  <sheetProtection pivotTables="0"/>
  <pageMargins left="0.7" right="0.7" top="0.75" bottom="0.75" header="0.3" footer="0.3"/>
  <pageSetup orientation="portrait" r:id="rId2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78BA8C-F496-4839-9B30-C5D1DD38400B}">
  <sheetPr codeName="Sheet4">
    <tabColor theme="8" tint="0.59999389629810485"/>
  </sheetPr>
  <dimension ref="A1:M4"/>
  <sheetViews>
    <sheetView showGridLines="0" zoomScale="115" zoomScaleNormal="115" workbookViewId="0">
      <selection activeCell="A3" sqref="A3"/>
    </sheetView>
  </sheetViews>
  <sheetFormatPr defaultRowHeight="14.5" x14ac:dyDescent="0.35"/>
  <cols>
    <col min="1" max="1" width="29.81640625" bestFit="1" customWidth="1"/>
    <col min="2" max="2" width="17.54296875" bestFit="1" customWidth="1"/>
    <col min="3" max="3" width="10.7265625" bestFit="1" customWidth="1"/>
    <col min="4" max="4" width="11.26953125" bestFit="1" customWidth="1"/>
    <col min="5" max="5" width="11.1796875" bestFit="1" customWidth="1"/>
    <col min="6" max="6" width="15" bestFit="1" customWidth="1"/>
    <col min="7" max="7" width="7.26953125" bestFit="1" customWidth="1"/>
    <col min="8" max="9" width="12.26953125" bestFit="1" customWidth="1"/>
    <col min="10" max="10" width="11.26953125" bestFit="1" customWidth="1"/>
    <col min="11" max="11" width="38.26953125" customWidth="1"/>
    <col min="13" max="13" width="12.7265625" customWidth="1"/>
  </cols>
  <sheetData>
    <row r="1" spans="1:13" ht="29" x14ac:dyDescent="0.35">
      <c r="K1" s="110" t="s">
        <v>88</v>
      </c>
      <c r="M1" s="92"/>
    </row>
    <row r="2" spans="1:13" s="91" customFormat="1" x14ac:dyDescent="0.35">
      <c r="A2" s="99"/>
      <c r="B2" s="99" t="s">
        <v>132</v>
      </c>
      <c r="C2" s="99"/>
      <c r="D2"/>
      <c r="E2"/>
      <c r="F2"/>
      <c r="G2"/>
      <c r="H2"/>
      <c r="I2"/>
      <c r="J2"/>
    </row>
    <row r="3" spans="1:13" s="91" customFormat="1" x14ac:dyDescent="0.35">
      <c r="A3" s="99"/>
      <c r="B3" s="99" t="s">
        <v>133</v>
      </c>
      <c r="C3" s="99" t="s">
        <v>134</v>
      </c>
      <c r="D3"/>
      <c r="E3"/>
      <c r="F3"/>
      <c r="G3"/>
      <c r="H3"/>
      <c r="I3"/>
      <c r="J3"/>
    </row>
    <row r="4" spans="1:13" x14ac:dyDescent="0.35">
      <c r="A4" s="113" t="s">
        <v>135</v>
      </c>
      <c r="B4" s="100">
        <v>0</v>
      </c>
      <c r="C4" s="100">
        <v>0</v>
      </c>
    </row>
  </sheetData>
  <pageMargins left="0.7" right="0.7" top="0.75" bottom="0.75" header="0.3" footer="0.3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1">
    <tabColor rgb="FFFFC000"/>
    <pageSetUpPr fitToPage="1"/>
  </sheetPr>
  <dimension ref="A1:AN57"/>
  <sheetViews>
    <sheetView showGridLines="0" topLeftCell="D8" zoomScale="130" zoomScaleNormal="100" workbookViewId="0">
      <selection activeCell="H10" sqref="H10"/>
    </sheetView>
  </sheetViews>
  <sheetFormatPr defaultColWidth="0" defaultRowHeight="14.5" x14ac:dyDescent="0.35"/>
  <cols>
    <col min="1" max="1" width="26.54296875" style="1" customWidth="1"/>
    <col min="2" max="2" width="24.26953125" style="1" customWidth="1"/>
    <col min="3" max="3" width="25.1796875" style="1" customWidth="1"/>
    <col min="4" max="5" width="20.7265625" style="1" customWidth="1"/>
    <col min="6" max="6" width="17.81640625" style="1" customWidth="1"/>
    <col min="7" max="7" width="15.81640625" style="1" customWidth="1"/>
    <col min="8" max="8" width="19.1796875" style="1" customWidth="1"/>
    <col min="9" max="11" width="15.453125" style="1" customWidth="1"/>
    <col min="12" max="12" width="19.81640625" style="1" customWidth="1"/>
    <col min="13" max="13" width="30" style="1" customWidth="1"/>
    <col min="14" max="14" width="15.453125" style="1" customWidth="1"/>
    <col min="15" max="15" width="43" style="1" customWidth="1"/>
    <col min="16" max="16" width="30.26953125" style="1" bestFit="1" customWidth="1"/>
    <col min="17" max="17" width="47.1796875" style="1" customWidth="1"/>
    <col min="18" max="18" width="32.26953125" customWidth="1"/>
    <col min="19" max="40" width="0" hidden="1" customWidth="1"/>
    <col min="41" max="16384" width="10.7265625" hidden="1"/>
  </cols>
  <sheetData>
    <row r="1" spans="1:18" s="9" customFormat="1" ht="33.75" customHeight="1" thickBot="1" x14ac:dyDescent="0.45">
      <c r="A1" s="14" t="s">
        <v>136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7"/>
    </row>
    <row r="2" spans="1:18" ht="15" customHeight="1" thickTop="1" x14ac:dyDescent="0.35"/>
    <row r="3" spans="1:18" ht="15" customHeight="1" thickBot="1" x14ac:dyDescent="0.4">
      <c r="A3" s="1" t="s">
        <v>101</v>
      </c>
    </row>
    <row r="4" spans="1:18" ht="30.75" customHeight="1" thickBot="1" x14ac:dyDescent="0.4">
      <c r="A4" s="25" t="s">
        <v>102</v>
      </c>
      <c r="B4" s="25" t="s">
        <v>103</v>
      </c>
      <c r="C4" s="26" t="s">
        <v>105</v>
      </c>
      <c r="D4" s="25" t="s">
        <v>104</v>
      </c>
      <c r="E4" s="25" t="s">
        <v>106</v>
      </c>
      <c r="F4" s="25" t="s">
        <v>137</v>
      </c>
      <c r="G4" s="12"/>
      <c r="H4" s="12"/>
      <c r="I4" s="12"/>
      <c r="J4" s="12"/>
      <c r="K4" s="12"/>
      <c r="L4" s="12"/>
      <c r="M4" s="12"/>
      <c r="N4" t="s">
        <v>138</v>
      </c>
      <c r="O4"/>
      <c r="P4"/>
      <c r="Q4"/>
    </row>
    <row r="5" spans="1:18" ht="29.25" customHeight="1" thickBot="1" x14ac:dyDescent="0.4">
      <c r="A5" s="24"/>
      <c r="B5" s="24"/>
      <c r="C5" s="24"/>
      <c r="D5" s="24"/>
      <c r="E5" s="24"/>
      <c r="F5" s="24"/>
      <c r="G5" s="23"/>
      <c r="H5" s="12"/>
      <c r="I5" s="12"/>
      <c r="J5" s="12"/>
      <c r="K5" s="12"/>
      <c r="L5" s="12"/>
      <c r="M5" s="12"/>
      <c r="N5"/>
      <c r="O5"/>
      <c r="P5"/>
      <c r="Q5"/>
    </row>
    <row r="6" spans="1:18" ht="15" customHeight="1" thickBot="1" x14ac:dyDescent="0.4">
      <c r="A6"/>
      <c r="B6"/>
      <c r="C6" s="2"/>
      <c r="D6" s="2"/>
      <c r="E6" s="2"/>
      <c r="F6" s="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</row>
    <row r="7" spans="1:18" ht="33.75" customHeight="1" x14ac:dyDescent="0.35">
      <c r="A7" s="20" t="s">
        <v>139</v>
      </c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7"/>
      <c r="N7" s="22"/>
      <c r="O7" s="22"/>
      <c r="P7" s="22"/>
      <c r="Q7" s="22"/>
    </row>
    <row r="8" spans="1:18" ht="27.75" customHeight="1" x14ac:dyDescent="0.35">
      <c r="H8" s="8"/>
      <c r="I8" s="8"/>
      <c r="J8" s="8"/>
      <c r="K8" s="8"/>
      <c r="L8" s="8"/>
      <c r="M8" s="8"/>
      <c r="N8" s="8"/>
      <c r="O8" s="8"/>
      <c r="P8" s="8"/>
      <c r="Q8" s="8"/>
    </row>
    <row r="9" spans="1:18" ht="27.75" customHeight="1" x14ac:dyDescent="0.35">
      <c r="H9" s="8"/>
      <c r="I9" s="8"/>
      <c r="J9" s="8"/>
      <c r="K9" s="8"/>
      <c r="L9" s="8"/>
      <c r="M9" s="8"/>
      <c r="N9" s="8"/>
      <c r="O9" s="8"/>
      <c r="P9" s="8"/>
      <c r="Q9" s="8"/>
    </row>
    <row r="10" spans="1:18" s="28" customFormat="1" ht="96.75" customHeight="1" x14ac:dyDescent="0.3">
      <c r="A10" s="36" t="s">
        <v>109</v>
      </c>
      <c r="B10" s="37" t="s">
        <v>140</v>
      </c>
      <c r="C10" s="37" t="s">
        <v>141</v>
      </c>
      <c r="D10" s="37" t="s">
        <v>142</v>
      </c>
      <c r="E10" s="37" t="s">
        <v>143</v>
      </c>
      <c r="F10" s="37" t="s">
        <v>8</v>
      </c>
      <c r="G10" s="37" t="s">
        <v>144</v>
      </c>
      <c r="H10" s="37" t="s">
        <v>0</v>
      </c>
      <c r="I10" s="37" t="s">
        <v>145</v>
      </c>
      <c r="J10" s="37" t="s">
        <v>146</v>
      </c>
      <c r="K10" s="37" t="s">
        <v>147</v>
      </c>
      <c r="L10" s="37" t="s">
        <v>148</v>
      </c>
      <c r="M10" s="38" t="s">
        <v>149</v>
      </c>
      <c r="N10" s="39" t="s">
        <v>124</v>
      </c>
      <c r="O10" s="39" t="s">
        <v>150</v>
      </c>
      <c r="P10" s="39" t="s">
        <v>151</v>
      </c>
      <c r="Q10" s="38" t="s">
        <v>126</v>
      </c>
    </row>
    <row r="11" spans="1:18" ht="30" customHeight="1" x14ac:dyDescent="0.35">
      <c r="A11" s="32" t="s">
        <v>152</v>
      </c>
      <c r="B11" s="50" t="s">
        <v>153</v>
      </c>
      <c r="C11" s="50" t="s">
        <v>154</v>
      </c>
      <c r="D11" s="29" t="str">
        <f>IFERROR(VLOOKUP(Table_BudgetDetailsOrg[[#This Row],[Academic Supervisor 
(Account Holder)
Who is the main driver on the project?]],Table_AcademicSupervisors[[Academic Supervisor and Co-Supervisor Name(s)]:[Academic Institution Name]],2,0),"")</f>
        <v/>
      </c>
      <c r="E11" s="51" t="s">
        <v>155</v>
      </c>
      <c r="F11" s="30" t="s">
        <v>25</v>
      </c>
      <c r="G11" s="29">
        <v>12</v>
      </c>
      <c r="H11" s="31" t="s">
        <v>156</v>
      </c>
      <c r="I11" s="32">
        <v>4</v>
      </c>
      <c r="J11" s="49" t="e">
        <f>VLOOKUP(Table_BudgetDetailsOrg[[#This Row],[Internship Type]],Table_ProgramCategoryLookups[],3,0)</f>
        <v>#N/A</v>
      </c>
      <c r="K11" s="49" t="e">
        <f>VLOOKUP(Table_BudgetDetailsOrg[[#This Row],[Internship Type]],Table_ProgramCategoryLookups[],2,0)</f>
        <v>#N/A</v>
      </c>
      <c r="L11" s="33">
        <v>500</v>
      </c>
      <c r="M11" s="47" t="e">
        <f>SUM(Table_BudgetDetailsOrg[[#This Row],[Base Partner Contribution
Based on internship type]:[Additional Partner Contribution per Internship]])</f>
        <v>#N/A</v>
      </c>
      <c r="N11" s="48" t="e">
        <f>Table_BudgetDetailsOrg[[#This Row],[Total Partner Contribution per internship]]*Table_BudgetDetailsOrg[[#This Row],[Number of Internships]]</f>
        <v>#N/A</v>
      </c>
      <c r="O11" s="48" t="e">
        <f>Table_BudgetDetailsOrg[[#This Row],[Base Partner Contribution
Based on internship type]]*Table_BudgetDetailsOrg[[#This Row],[Number of Internships]]+Table_BudgetDetailsOrg[[#This Row],[Total Partner Contribution]]</f>
        <v>#N/A</v>
      </c>
      <c r="P11" s="34">
        <v>45047</v>
      </c>
      <c r="Q11" s="35"/>
    </row>
    <row r="12" spans="1:18" ht="30" customHeight="1" x14ac:dyDescent="0.35">
      <c r="A12" s="32" t="s">
        <v>157</v>
      </c>
      <c r="B12" s="50" t="s">
        <v>154</v>
      </c>
      <c r="C12" s="50" t="s">
        <v>158</v>
      </c>
      <c r="D12" s="29" t="str">
        <f>IFERROR(VLOOKUP(Table_BudgetDetailsOrg[[#This Row],[Academic Supervisor 
(Account Holder)
Who is the main driver on the project?]],Table_AcademicSupervisors[[Academic Supervisor and Co-Supervisor Name(s)]:[Academic Institution Name]],2,0),"")</f>
        <v/>
      </c>
      <c r="E12" s="51" t="s">
        <v>155</v>
      </c>
      <c r="F12" s="30" t="s">
        <v>159</v>
      </c>
      <c r="G12" s="29">
        <v>4</v>
      </c>
      <c r="H12" s="31" t="s">
        <v>160</v>
      </c>
      <c r="I12" s="32"/>
      <c r="J12" s="49" t="e">
        <f>VLOOKUP(Table_BudgetDetailsOrg[[#This Row],[Internship Type]],Table_ProgramCategoryLookups[],3,0)</f>
        <v>#N/A</v>
      </c>
      <c r="K12" s="49" t="e">
        <f>VLOOKUP(Table_BudgetDetailsOrg[[#This Row],[Internship Type]],Table_ProgramCategoryLookups[],2,0)</f>
        <v>#N/A</v>
      </c>
      <c r="L12" s="33"/>
      <c r="M12" s="47" t="e">
        <f>SUM(Table_BudgetDetailsOrg[[#This Row],[Base Partner Contribution
Based on internship type]:[Additional Partner Contribution per Internship]])</f>
        <v>#N/A</v>
      </c>
      <c r="N12" s="48" t="e">
        <f>Table_BudgetDetailsOrg[[#This Row],[Total Partner Contribution per internship]]*Table_BudgetDetailsOrg[[#This Row],[Number of Internships]]</f>
        <v>#N/A</v>
      </c>
      <c r="O12" s="48" t="e">
        <f>Table_BudgetDetailsOrg[[#This Row],[Base Partner Contribution
Based on internship type]]*Table_BudgetDetailsOrg[[#This Row],[Number of Internships]]+Table_BudgetDetailsOrg[[#This Row],[Total Partner Contribution]]</f>
        <v>#N/A</v>
      </c>
      <c r="P12" s="34"/>
      <c r="Q12" s="35"/>
    </row>
    <row r="13" spans="1:18" ht="27.75" customHeight="1" x14ac:dyDescent="0.35">
      <c r="A13" s="40" t="s">
        <v>161</v>
      </c>
      <c r="B13" s="52" t="s">
        <v>158</v>
      </c>
      <c r="C13" s="52" t="s">
        <v>153</v>
      </c>
      <c r="D13" s="41" t="str">
        <f>IFERROR(VLOOKUP(Table_BudgetDetailsOrg[[#This Row],[Academic Supervisor 
(Account Holder)
Who is the main driver on the project?]],Table_AcademicSupervisors[[Academic Supervisor and Co-Supervisor Name(s)]:[Academic Institution Name]],2,0),"")</f>
        <v/>
      </c>
      <c r="E13" s="53" t="s">
        <v>162</v>
      </c>
      <c r="F13" s="42"/>
      <c r="G13" s="41"/>
      <c r="H13" s="43"/>
      <c r="I13" s="40"/>
      <c r="J13" s="55" t="e">
        <f>VLOOKUP(Table_BudgetDetailsOrg[[#This Row],[Internship Type]],Table_ProgramCategoryLookups[],3,0)</f>
        <v>#N/A</v>
      </c>
      <c r="K13" s="58" t="e">
        <f>VLOOKUP(Table_BudgetDetailsOrg[[#This Row],[Internship Type]],Table_ProgramCategoryLookups[],2,0)</f>
        <v>#N/A</v>
      </c>
      <c r="L13" s="56"/>
      <c r="M13" s="57" t="e">
        <f>SUM(Table_BudgetDetailsOrg[[#This Row],[Base Partner Contribution
Based on internship type]:[Additional Partner Contribution per Internship]])</f>
        <v>#N/A</v>
      </c>
      <c r="N13" s="57" t="e">
        <f>Table_BudgetDetailsOrg[[#This Row],[Total Partner Contribution per internship]]*Table_BudgetDetailsOrg[[#This Row],[Number of Internships]]</f>
        <v>#N/A</v>
      </c>
      <c r="O13" s="58" t="e">
        <f>Table_BudgetDetailsOrg[[#This Row],[Base Partner Contribution
Based on internship type]]*Table_BudgetDetailsOrg[[#This Row],[Number of Internships]]+Table_BudgetDetailsOrg[[#This Row],[Total Partner Contribution]]</f>
        <v>#N/A</v>
      </c>
      <c r="P13" s="45"/>
      <c r="Q13" s="44"/>
    </row>
    <row r="14" spans="1:18" x14ac:dyDescent="0.35">
      <c r="H14" s="18"/>
      <c r="I14" s="18"/>
      <c r="J14" s="18"/>
      <c r="K14" s="18"/>
      <c r="L14" s="18"/>
      <c r="M14" s="18"/>
      <c r="N14" s="18"/>
      <c r="O14" s="18"/>
      <c r="P14" s="18"/>
      <c r="Q14" s="18"/>
    </row>
    <row r="15" spans="1:18" ht="15" customHeight="1" x14ac:dyDescent="0.35">
      <c r="H15" s="19"/>
      <c r="I15" s="19"/>
      <c r="J15" s="19"/>
      <c r="K15" s="19"/>
      <c r="L15" s="19"/>
      <c r="M15" s="19"/>
      <c r="N15" s="19"/>
      <c r="O15" s="19"/>
      <c r="P15" s="19"/>
      <c r="Q15" s="19"/>
    </row>
    <row r="16" spans="1:18" ht="15" customHeight="1" x14ac:dyDescent="0.35">
      <c r="H16" s="19"/>
      <c r="I16" s="19"/>
      <c r="J16" s="19"/>
      <c r="K16" s="19"/>
      <c r="L16" s="19"/>
      <c r="M16" s="19"/>
      <c r="N16" s="19"/>
      <c r="O16" s="19"/>
      <c r="P16" s="19"/>
      <c r="Q16" s="19"/>
    </row>
    <row r="17" spans="8:17" ht="15.75" customHeight="1" x14ac:dyDescent="0.35">
      <c r="H17" s="19"/>
      <c r="I17" s="19"/>
      <c r="J17" s="19"/>
      <c r="K17" s="19"/>
      <c r="L17" s="19"/>
      <c r="M17" s="19"/>
      <c r="N17" s="19"/>
      <c r="O17" s="19"/>
      <c r="P17" s="19"/>
      <c r="Q17" s="19"/>
    </row>
    <row r="18" spans="8:17" ht="15.75" customHeight="1" x14ac:dyDescent="0.35">
      <c r="H18" s="19"/>
      <c r="I18" s="19"/>
      <c r="J18" s="19"/>
      <c r="K18" s="19"/>
      <c r="L18" s="19"/>
      <c r="M18" s="19"/>
      <c r="N18" s="19"/>
      <c r="O18" s="19"/>
      <c r="P18" s="19"/>
      <c r="Q18" s="19"/>
    </row>
    <row r="19" spans="8:17" x14ac:dyDescent="0.35">
      <c r="H19" s="3"/>
      <c r="I19" s="3"/>
      <c r="J19" s="3"/>
      <c r="K19" s="3"/>
      <c r="L19" s="3"/>
      <c r="M19" s="3"/>
      <c r="N19" s="3"/>
      <c r="O19" s="3"/>
      <c r="P19" s="3"/>
      <c r="Q19" s="3"/>
    </row>
    <row r="20" spans="8:17" x14ac:dyDescent="0.35"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8:17" ht="21.75" customHeight="1" x14ac:dyDescent="0.35">
      <c r="I21"/>
      <c r="J21"/>
      <c r="K21"/>
      <c r="L21"/>
      <c r="M21"/>
      <c r="N21"/>
      <c r="O21"/>
      <c r="P21"/>
      <c r="Q21"/>
    </row>
    <row r="22" spans="8:17" x14ac:dyDescent="0.35">
      <c r="I22"/>
      <c r="J22"/>
      <c r="K22"/>
      <c r="L22"/>
      <c r="M22"/>
      <c r="N22"/>
      <c r="O22"/>
      <c r="P22"/>
      <c r="Q22"/>
    </row>
    <row r="23" spans="8:17" x14ac:dyDescent="0.35">
      <c r="I23"/>
      <c r="J23"/>
      <c r="K23"/>
      <c r="L23"/>
      <c r="M23"/>
      <c r="N23"/>
      <c r="O23"/>
      <c r="P23"/>
      <c r="Q23"/>
    </row>
    <row r="24" spans="8:17" x14ac:dyDescent="0.35">
      <c r="I24"/>
      <c r="J24"/>
      <c r="K24"/>
      <c r="L24"/>
      <c r="M24"/>
      <c r="N24"/>
      <c r="O24"/>
      <c r="P24"/>
      <c r="Q24"/>
    </row>
    <row r="25" spans="8:17" x14ac:dyDescent="0.35">
      <c r="I25"/>
      <c r="J25"/>
      <c r="K25"/>
      <c r="L25"/>
      <c r="M25"/>
      <c r="N25"/>
      <c r="O25"/>
      <c r="P25"/>
      <c r="Q25"/>
    </row>
    <row r="26" spans="8:17" x14ac:dyDescent="0.35">
      <c r="I26"/>
      <c r="J26"/>
      <c r="K26"/>
      <c r="L26"/>
      <c r="M26"/>
      <c r="N26"/>
      <c r="O26"/>
      <c r="P26"/>
      <c r="Q26"/>
    </row>
    <row r="27" spans="8:17" x14ac:dyDescent="0.35">
      <c r="I27"/>
      <c r="J27"/>
      <c r="K27"/>
      <c r="L27"/>
      <c r="M27"/>
      <c r="N27"/>
      <c r="O27"/>
      <c r="P27"/>
      <c r="Q27"/>
    </row>
    <row r="28" spans="8:17" x14ac:dyDescent="0.35">
      <c r="I28"/>
      <c r="J28"/>
      <c r="K28"/>
      <c r="L28"/>
      <c r="M28"/>
      <c r="N28"/>
      <c r="O28"/>
      <c r="P28"/>
      <c r="Q28"/>
    </row>
    <row r="29" spans="8:17" x14ac:dyDescent="0.35">
      <c r="I29"/>
      <c r="J29"/>
      <c r="K29"/>
      <c r="L29"/>
      <c r="M29"/>
      <c r="N29"/>
      <c r="O29"/>
      <c r="P29"/>
      <c r="Q29"/>
    </row>
    <row r="30" spans="8:17" x14ac:dyDescent="0.35">
      <c r="I30"/>
      <c r="J30"/>
      <c r="K30"/>
      <c r="L30"/>
      <c r="M30"/>
      <c r="N30"/>
      <c r="O30"/>
      <c r="P30"/>
      <c r="Q30"/>
    </row>
    <row r="31" spans="8:17" x14ac:dyDescent="0.35">
      <c r="I31"/>
      <c r="J31"/>
      <c r="K31"/>
      <c r="L31"/>
      <c r="M31"/>
      <c r="N31"/>
      <c r="O31"/>
      <c r="P31"/>
      <c r="Q31"/>
    </row>
    <row r="32" spans="8:17" x14ac:dyDescent="0.35">
      <c r="I32"/>
      <c r="J32"/>
      <c r="K32"/>
      <c r="L32"/>
      <c r="M32"/>
      <c r="N32"/>
      <c r="O32"/>
      <c r="P32"/>
      <c r="Q32"/>
    </row>
    <row r="33" spans="1:17" x14ac:dyDescent="0.35">
      <c r="I33"/>
      <c r="J33"/>
      <c r="K33"/>
      <c r="L33"/>
      <c r="M33"/>
      <c r="N33"/>
      <c r="O33"/>
      <c r="P33"/>
      <c r="Q33"/>
    </row>
    <row r="34" spans="1:17" x14ac:dyDescent="0.35">
      <c r="I34"/>
      <c r="J34"/>
      <c r="K34"/>
      <c r="L34"/>
      <c r="M34"/>
      <c r="N34"/>
      <c r="O34"/>
      <c r="P34"/>
      <c r="Q34"/>
    </row>
    <row r="35" spans="1:17" x14ac:dyDescent="0.35">
      <c r="I35"/>
      <c r="J35"/>
      <c r="K35"/>
      <c r="L35"/>
      <c r="M35"/>
      <c r="N35"/>
      <c r="O35"/>
      <c r="P35"/>
      <c r="Q35"/>
    </row>
    <row r="36" spans="1:17" x14ac:dyDescent="0.3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</row>
    <row r="37" spans="1:17" x14ac:dyDescent="0.35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</row>
    <row r="38" spans="1:17" x14ac:dyDescent="0.3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</row>
    <row r="39" spans="1:17" x14ac:dyDescent="0.35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</row>
    <row r="40" spans="1:17" x14ac:dyDescent="0.35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</row>
    <row r="41" spans="1:17" x14ac:dyDescent="0.35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</row>
    <row r="42" spans="1:17" x14ac:dyDescent="0.3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</row>
    <row r="43" spans="1:17" x14ac:dyDescent="0.3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</row>
    <row r="44" spans="1:17" x14ac:dyDescent="0.3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</row>
    <row r="45" spans="1:17" x14ac:dyDescent="0.3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</row>
    <row r="46" spans="1:17" x14ac:dyDescent="0.3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</row>
    <row r="47" spans="1:17" x14ac:dyDescent="0.3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</row>
    <row r="48" spans="1:17" x14ac:dyDescent="0.3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</row>
    <row r="49" customFormat="1" x14ac:dyDescent="0.35"/>
    <row r="50" customFormat="1" x14ac:dyDescent="0.35"/>
    <row r="51" customFormat="1" x14ac:dyDescent="0.35"/>
    <row r="52" customFormat="1" x14ac:dyDescent="0.35"/>
    <row r="53" customFormat="1" x14ac:dyDescent="0.35"/>
    <row r="54" customFormat="1" x14ac:dyDescent="0.35"/>
    <row r="55" customFormat="1" x14ac:dyDescent="0.35"/>
    <row r="56" customFormat="1" x14ac:dyDescent="0.35"/>
    <row r="57" customFormat="1" x14ac:dyDescent="0.35"/>
  </sheetData>
  <sheetProtection formatColumns="0" formatRows="0"/>
  <phoneticPr fontId="13" type="noConversion"/>
  <dataValidations count="7">
    <dataValidation allowBlank="1" showInputMessage="1" showErrorMessage="1" errorTitle="Please Define TBD" error="Each TBD Must be Unique Please Define TBD. e.g. TBD Masters1, TBD PHD1 etc." sqref="D11:D13" xr:uid="{5DA4D461-F7C7-4904-8AFA-6C9709BDB455}"/>
    <dataValidation type="list" allowBlank="1" showInputMessage="1" showErrorMessage="1" sqref="E11:E13" xr:uid="{00000000-0002-0000-0100-000001000000}">
      <formula1>PartnerNames</formula1>
    </dataValidation>
    <dataValidation type="custom" allowBlank="1" showInputMessage="1" showErrorMessage="1" errorTitle="Please Define TBD" error="Each TBD Must be Unique, Please Define TBD. e.g. TBD Masters1, TBD PHD1 etc." sqref="A11:A13" xr:uid="{00000000-0002-0000-0100-000007000000}">
      <formula1>A11&lt;&gt;"TBD"</formula1>
    </dataValidation>
    <dataValidation type="list" allowBlank="1" showInputMessage="1" showErrorMessage="1" errorTitle="Please Define TBD" error="Each TBD Must be Unique, Please Define TBD. e.g. TBD Masters1, TBD PHD1 etc." sqref="B11:B13" xr:uid="{00000000-0002-0000-0100-000008000000}">
      <formula1>AcademicSupervisors</formula1>
    </dataValidation>
    <dataValidation type="list" allowBlank="1" showInputMessage="1" showErrorMessage="1" sqref="F11:F13" xr:uid="{FBC49BA7-4E44-49B3-9B06-948B197C7FBE}">
      <formula1>"College,Undergrad,Master’s,PhD,Postdoc,Professional Degree, Recent graduate"</formula1>
    </dataValidation>
    <dataValidation type="list" allowBlank="1" showInputMessage="1" showErrorMessage="1" sqref="H11:H13" xr:uid="{F526C4D7-EDD7-4177-8814-E96587818B7F}">
      <formula1>InternshipTypes</formula1>
    </dataValidation>
    <dataValidation type="list" allowBlank="1" showInputMessage="1" showErrorMessage="1" sqref="C11:C13" xr:uid="{ADE3BFF7-B6E0-4A2C-A2E4-BF5049DBA29A}">
      <formula1>AcademicSupervisors</formula1>
    </dataValidation>
  </dataValidations>
  <pageMargins left="0.25" right="0.25" top="0.5" bottom="0.5" header="0.3" footer="0.3"/>
  <pageSetup scale="27" orientation="landscape" r:id="rId1"/>
  <drawing r:id="rId2"/>
  <legacyDrawing r:id="rId3"/>
  <tableParts count="1">
    <tablePart r:id="rId4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A1A324-A3D9-4089-BA89-63D4B7A112F5}">
  <sheetPr codeName="Sheet5"/>
  <dimension ref="A1:G18"/>
  <sheetViews>
    <sheetView showGridLines="0" zoomScale="150" zoomScaleNormal="150" workbookViewId="0">
      <selection activeCell="A3" sqref="A3:B15"/>
    </sheetView>
  </sheetViews>
  <sheetFormatPr defaultRowHeight="14.5" x14ac:dyDescent="0.35"/>
  <cols>
    <col min="1" max="1" width="35.453125" bestFit="1" customWidth="1"/>
    <col min="2" max="2" width="23.26953125" customWidth="1"/>
    <col min="3" max="3" width="10" bestFit="1" customWidth="1"/>
    <col min="4" max="4" width="10.54296875" bestFit="1" customWidth="1"/>
    <col min="5" max="6" width="10" bestFit="1" customWidth="1"/>
    <col min="7" max="7" width="35.453125" bestFit="1" customWidth="1"/>
  </cols>
  <sheetData>
    <row r="1" spans="1:7" x14ac:dyDescent="0.35">
      <c r="C1" s="158" t="s">
        <v>163</v>
      </c>
      <c r="D1" s="158"/>
      <c r="E1" s="158" t="s">
        <v>164</v>
      </c>
      <c r="F1" s="158"/>
    </row>
    <row r="2" spans="1:7" x14ac:dyDescent="0.35">
      <c r="A2" s="3" t="s">
        <v>0</v>
      </c>
      <c r="B2" s="15" t="s">
        <v>103</v>
      </c>
      <c r="C2" s="13" t="s">
        <v>165</v>
      </c>
      <c r="D2" s="13" t="s">
        <v>166</v>
      </c>
      <c r="E2" s="13" t="s">
        <v>165</v>
      </c>
      <c r="F2" s="13" t="s">
        <v>166</v>
      </c>
    </row>
    <row r="3" spans="1:7" x14ac:dyDescent="0.35">
      <c r="A3" t="s">
        <v>167</v>
      </c>
      <c r="B3">
        <v>10000</v>
      </c>
      <c r="C3" s="16">
        <v>5000</v>
      </c>
      <c r="D3" s="16">
        <v>10000</v>
      </c>
      <c r="E3" s="16">
        <v>5000</v>
      </c>
      <c r="F3" s="16">
        <v>10000</v>
      </c>
    </row>
    <row r="4" spans="1:7" x14ac:dyDescent="0.35">
      <c r="A4" t="s">
        <v>168</v>
      </c>
      <c r="B4">
        <v>15000</v>
      </c>
      <c r="C4" s="16">
        <v>10000</v>
      </c>
      <c r="D4" s="16">
        <v>20000</v>
      </c>
      <c r="E4" s="16">
        <v>10000</v>
      </c>
      <c r="F4" s="16">
        <v>20000</v>
      </c>
    </row>
    <row r="5" spans="1:7" x14ac:dyDescent="0.35">
      <c r="A5" t="s">
        <v>169</v>
      </c>
      <c r="B5">
        <v>10000</v>
      </c>
      <c r="C5" s="16">
        <v>6000</v>
      </c>
      <c r="D5" s="16">
        <v>13333.333329999999</v>
      </c>
      <c r="E5" s="16">
        <v>6000</v>
      </c>
      <c r="F5" s="16">
        <v>13333.333329999999</v>
      </c>
    </row>
    <row r="6" spans="1:7" x14ac:dyDescent="0.35">
      <c r="A6" t="s">
        <v>170</v>
      </c>
      <c r="B6">
        <v>10000</v>
      </c>
      <c r="C6" s="16">
        <v>3750</v>
      </c>
      <c r="D6" s="16">
        <v>15000</v>
      </c>
      <c r="E6" s="16">
        <v>3000</v>
      </c>
      <c r="F6" s="16">
        <v>13333.33</v>
      </c>
    </row>
    <row r="7" spans="1:7" x14ac:dyDescent="0.35">
      <c r="A7" t="s">
        <v>171</v>
      </c>
      <c r="B7">
        <v>10000</v>
      </c>
      <c r="C7" s="16">
        <v>3750</v>
      </c>
      <c r="D7" s="16">
        <v>15000</v>
      </c>
      <c r="E7" s="16">
        <v>3750</v>
      </c>
      <c r="F7" s="16">
        <v>13333.33</v>
      </c>
    </row>
    <row r="8" spans="1:7" x14ac:dyDescent="0.35">
      <c r="A8" t="s">
        <v>172</v>
      </c>
      <c r="B8">
        <v>10000</v>
      </c>
      <c r="C8" s="16">
        <v>2500</v>
      </c>
      <c r="D8" s="16">
        <v>10000</v>
      </c>
      <c r="E8" s="16">
        <v>2500</v>
      </c>
      <c r="F8" s="16">
        <v>10000</v>
      </c>
    </row>
    <row r="9" spans="1:7" x14ac:dyDescent="0.35">
      <c r="A9" t="s">
        <v>160</v>
      </c>
      <c r="B9">
        <v>15000</v>
      </c>
      <c r="C9" s="16">
        <v>5000</v>
      </c>
      <c r="D9" s="16">
        <v>20000</v>
      </c>
      <c r="E9" s="16">
        <v>5000</v>
      </c>
      <c r="F9" s="16">
        <v>20000</v>
      </c>
    </row>
    <row r="10" spans="1:7" x14ac:dyDescent="0.35">
      <c r="A10" t="s">
        <v>156</v>
      </c>
      <c r="B10">
        <v>10000</v>
      </c>
      <c r="C10" s="16">
        <v>3750</v>
      </c>
      <c r="D10" s="16">
        <v>13333.33</v>
      </c>
      <c r="E10" s="16">
        <v>3750</v>
      </c>
      <c r="F10" s="16">
        <v>13333.33</v>
      </c>
    </row>
    <row r="11" spans="1:7" x14ac:dyDescent="0.35">
      <c r="A11" t="s">
        <v>173</v>
      </c>
      <c r="B11">
        <v>10000</v>
      </c>
      <c r="C11" s="16">
        <v>7500</v>
      </c>
      <c r="D11" s="16">
        <v>15000</v>
      </c>
      <c r="E11" s="16">
        <v>6000</v>
      </c>
      <c r="F11" s="16">
        <v>13333.333329999999</v>
      </c>
      <c r="G11" s="11"/>
    </row>
    <row r="12" spans="1:7" x14ac:dyDescent="0.35">
      <c r="A12" t="s">
        <v>174</v>
      </c>
      <c r="B12">
        <v>10000</v>
      </c>
      <c r="C12" s="16">
        <v>2500</v>
      </c>
      <c r="D12" s="16">
        <v>10000</v>
      </c>
      <c r="E12" s="16">
        <v>2500</v>
      </c>
      <c r="F12" s="16">
        <v>10000</v>
      </c>
      <c r="G12" s="11"/>
    </row>
    <row r="13" spans="1:7" x14ac:dyDescent="0.35">
      <c r="A13" t="s">
        <v>175</v>
      </c>
      <c r="B13">
        <v>15000</v>
      </c>
      <c r="C13" s="16">
        <v>5000</v>
      </c>
      <c r="D13" s="16">
        <v>20000</v>
      </c>
      <c r="E13" s="16">
        <v>5000</v>
      </c>
      <c r="F13" s="16">
        <v>20000</v>
      </c>
    </row>
    <row r="14" spans="1:7" x14ac:dyDescent="0.35">
      <c r="A14" t="s">
        <v>176</v>
      </c>
      <c r="B14">
        <v>10000</v>
      </c>
      <c r="C14" s="16">
        <v>3750</v>
      </c>
      <c r="D14" s="16">
        <v>13333.333329999999</v>
      </c>
      <c r="E14" s="16">
        <v>3750</v>
      </c>
      <c r="F14" s="16">
        <v>13333.33</v>
      </c>
    </row>
    <row r="15" spans="1:7" x14ac:dyDescent="0.35">
      <c r="A15" t="s">
        <v>177</v>
      </c>
      <c r="B15">
        <v>10000</v>
      </c>
      <c r="C15" s="16">
        <v>3750</v>
      </c>
      <c r="D15" s="16">
        <v>15000</v>
      </c>
      <c r="E15" s="16">
        <v>3750</v>
      </c>
      <c r="F15" s="16">
        <v>13333.33</v>
      </c>
    </row>
    <row r="18" spans="1:1" x14ac:dyDescent="0.35">
      <c r="A18" t="s">
        <v>138</v>
      </c>
    </row>
  </sheetData>
  <autoFilter ref="A2:F15" xr:uid="{C742F466-7294-4458-8C03-19160FB89F2B}">
    <sortState xmlns:xlrd2="http://schemas.microsoft.com/office/spreadsheetml/2017/richdata2" ref="A3:F15">
      <sortCondition ref="A2:A15"/>
    </sortState>
  </autoFilter>
  <mergeCells count="2">
    <mergeCell ref="C1:D1"/>
    <mergeCell ref="E1:F1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1"/>
  <dimension ref="A1:I1828"/>
  <sheetViews>
    <sheetView workbookViewId="0">
      <selection activeCell="C2" sqref="C2"/>
    </sheetView>
  </sheetViews>
  <sheetFormatPr defaultRowHeight="14.5" x14ac:dyDescent="0.35"/>
  <cols>
    <col min="1" max="1" width="25.54296875" bestFit="1" customWidth="1"/>
    <col min="3" max="3" width="14.81640625" customWidth="1"/>
    <col min="9" max="9" width="78.26953125" customWidth="1"/>
  </cols>
  <sheetData>
    <row r="1" spans="1:9" ht="15" thickBot="1" x14ac:dyDescent="0.4">
      <c r="A1" t="s">
        <v>178</v>
      </c>
      <c r="B1" t="s">
        <v>179</v>
      </c>
      <c r="C1" t="s">
        <v>180</v>
      </c>
    </row>
    <row r="2" spans="1:9" ht="15" thickBot="1" x14ac:dyDescent="0.4">
      <c r="A2" s="5" t="str">
        <f>"Jan - Apr "&amp;B2</f>
        <v>Jan - Apr 2016</v>
      </c>
      <c r="B2">
        <v>2016</v>
      </c>
      <c r="C2" s="4">
        <f>IF(LEFT($A2,3)="Jan",DATE($B2-1,11,1),DATE($B2,11,1))</f>
        <v>42309</v>
      </c>
      <c r="I2" t="str">
        <f>A5&amp;","&amp;A6&amp;","&amp;A7&amp;","&amp;A8&amp;","&amp;A9&amp;","&amp;A10&amp;","&amp;A11&amp;","&amp;A12&amp;","&amp;A13&amp;","&amp;A14&amp;","&amp;A15&amp;","&amp;A16&amp;","&amp;A17&amp;","&amp;A18&amp;","&amp;A19&amp;","&amp;A20&amp;","&amp;A21&amp;","&amp;A22&amp;","&amp;A23&amp;","&amp;A24&amp;","&amp;A25&amp;","&amp;A26&amp;","&amp;A27&amp;","&amp;A28&amp;","&amp;A29&amp;","&amp;A30&amp;","&amp;A31</f>
        <v>Jan - Apr 2017,May - Aug 2017,Sep - Dec 2017,Jan - Apr 2018,May - Aug 2018,Sep - Dec 2018,Jan - Apr 2019,May - Aug 2019,Sep - Dec 2019,Jan - Apr 2020,May - Aug 2020,Sep - Dec 2020,Jan - Apr 2021,May - Aug 2021,Sep - Dec 2021,Jan - Apr 2022,May - Aug 2022,Sep - Dec 2022,Jan - Apr 2023,May - Aug 2023,Sep - Dec 2023,Jan - Apr 2024,May - Aug 2024,Sep - Dec 2024,Jan - Apr 2025,May - Aug 2025,Sep - Dec 2025</v>
      </c>
    </row>
    <row r="3" spans="1:9" ht="15" thickBot="1" x14ac:dyDescent="0.4">
      <c r="A3" s="5" t="str">
        <f>"May - Aug "&amp;B3</f>
        <v>May - Aug 2016</v>
      </c>
      <c r="B3">
        <f>B2</f>
        <v>2016</v>
      </c>
      <c r="C3" s="4">
        <f>IF(LEFT($A3,3)="Jan",DATE($B3-1,3,1),DATE($B3,3,1))</f>
        <v>42430</v>
      </c>
    </row>
    <row r="4" spans="1:9" ht="15" thickBot="1" x14ac:dyDescent="0.4">
      <c r="A4" s="6" t="str">
        <f>"Sep - Dec "&amp;B4</f>
        <v>Sep - Dec 2016</v>
      </c>
      <c r="B4">
        <f>B2</f>
        <v>2016</v>
      </c>
      <c r="C4" s="4">
        <f>IF(LEFT($A4,3)="Jan",DATE($B4-1,7,1),DATE($B4,7,1))</f>
        <v>42552</v>
      </c>
    </row>
    <row r="5" spans="1:9" ht="15" thickBot="1" x14ac:dyDescent="0.4">
      <c r="A5" s="5" t="str">
        <f t="shared" ref="A5" si="0">"Jan - Apr "&amp;B5</f>
        <v>Jan - Apr 2017</v>
      </c>
      <c r="B5">
        <f>B2+1</f>
        <v>2017</v>
      </c>
      <c r="C5" s="4">
        <f t="shared" ref="C5" si="1">IF(LEFT($A5,3)="Jan",DATE($B5-1,11,1),DATE($B5,11,1))</f>
        <v>42675</v>
      </c>
    </row>
    <row r="6" spans="1:9" ht="15" thickBot="1" x14ac:dyDescent="0.4">
      <c r="A6" s="5" t="str">
        <f t="shared" ref="A6" si="2">"May - Aug "&amp;B6</f>
        <v>May - Aug 2017</v>
      </c>
      <c r="B6">
        <f>B5</f>
        <v>2017</v>
      </c>
      <c r="C6" s="4">
        <f t="shared" ref="C6" si="3">IF(LEFT($A6,3)="Jan",DATE($B6-1,3,1),DATE($B6,3,1))</f>
        <v>42795</v>
      </c>
    </row>
    <row r="7" spans="1:9" ht="15" thickBot="1" x14ac:dyDescent="0.4">
      <c r="A7" s="6" t="str">
        <f t="shared" ref="A7" si="4">"Sep - Dec "&amp;B7</f>
        <v>Sep - Dec 2017</v>
      </c>
      <c r="B7">
        <f>B5</f>
        <v>2017</v>
      </c>
      <c r="C7" s="4">
        <f t="shared" ref="C7" si="5">IF(LEFT($A7,3)="Jan",DATE($B7-1,7,1),DATE($B7,7,1))</f>
        <v>42917</v>
      </c>
    </row>
    <row r="8" spans="1:9" ht="15" thickBot="1" x14ac:dyDescent="0.4">
      <c r="A8" s="5" t="str">
        <f t="shared" ref="A8" si="6">"Jan - Apr "&amp;B8</f>
        <v>Jan - Apr 2018</v>
      </c>
      <c r="B8">
        <f>B5+1</f>
        <v>2018</v>
      </c>
      <c r="C8" s="4">
        <f t="shared" ref="C8" si="7">IF(LEFT($A8,3)="Jan",DATE($B8-1,11,1),DATE($B8,11,1))</f>
        <v>43040</v>
      </c>
    </row>
    <row r="9" spans="1:9" ht="15" thickBot="1" x14ac:dyDescent="0.4">
      <c r="A9" s="5" t="str">
        <f t="shared" ref="A9" si="8">"May - Aug "&amp;B9</f>
        <v>May - Aug 2018</v>
      </c>
      <c r="B9">
        <f>B8</f>
        <v>2018</v>
      </c>
      <c r="C9" s="4">
        <f t="shared" ref="C9" si="9">IF(LEFT($A9,3)="Jan",DATE($B9-1,3,1),DATE($B9,3,1))</f>
        <v>43160</v>
      </c>
    </row>
    <row r="10" spans="1:9" ht="15" thickBot="1" x14ac:dyDescent="0.4">
      <c r="A10" s="6" t="str">
        <f t="shared" ref="A10" si="10">"Sep - Dec "&amp;B10</f>
        <v>Sep - Dec 2018</v>
      </c>
      <c r="B10">
        <f>B8</f>
        <v>2018</v>
      </c>
      <c r="C10" s="4">
        <f t="shared" ref="C10" si="11">IF(LEFT($A10,3)="Jan",DATE($B10-1,7,1),DATE($B10,7,1))</f>
        <v>43282</v>
      </c>
    </row>
    <row r="11" spans="1:9" ht="15" thickBot="1" x14ac:dyDescent="0.4">
      <c r="A11" s="5" t="str">
        <f t="shared" ref="A11" si="12">"Jan - Apr "&amp;B11</f>
        <v>Jan - Apr 2019</v>
      </c>
      <c r="B11">
        <f>B8+1</f>
        <v>2019</v>
      </c>
      <c r="C11" s="4">
        <f t="shared" ref="C11" si="13">IF(LEFT($A11,3)="Jan",DATE($B11-1,11,1),DATE($B11,11,1))</f>
        <v>43405</v>
      </c>
    </row>
    <row r="12" spans="1:9" ht="15" thickBot="1" x14ac:dyDescent="0.4">
      <c r="A12" s="5" t="str">
        <f t="shared" ref="A12" si="14">"May - Aug "&amp;B12</f>
        <v>May - Aug 2019</v>
      </c>
      <c r="B12">
        <f>B11</f>
        <v>2019</v>
      </c>
      <c r="C12" s="4">
        <f t="shared" ref="C12" si="15">IF(LEFT($A12,3)="Jan",DATE($B12-1,3,1),DATE($B12,3,1))</f>
        <v>43525</v>
      </c>
      <c r="I12" t="s">
        <v>181</v>
      </c>
    </row>
    <row r="13" spans="1:9" ht="15" thickBot="1" x14ac:dyDescent="0.4">
      <c r="A13" s="6" t="str">
        <f t="shared" ref="A13" si="16">"Sep - Dec "&amp;B13</f>
        <v>Sep - Dec 2019</v>
      </c>
      <c r="B13">
        <f>B11</f>
        <v>2019</v>
      </c>
      <c r="C13" s="4">
        <f t="shared" ref="C13" si="17">IF(LEFT($A13,3)="Jan",DATE($B13-1,7,1),DATE($B13,7,1))</f>
        <v>43647</v>
      </c>
    </row>
    <row r="14" spans="1:9" ht="15" thickBot="1" x14ac:dyDescent="0.4">
      <c r="A14" s="5" t="str">
        <f t="shared" ref="A14" si="18">"Jan - Apr "&amp;B14</f>
        <v>Jan - Apr 2020</v>
      </c>
      <c r="B14">
        <f>B11+1</f>
        <v>2020</v>
      </c>
      <c r="C14" s="4">
        <f t="shared" ref="C14" si="19">IF(LEFT($A14,3)="Jan",DATE($B14-1,11,1),DATE($B14,11,1))</f>
        <v>43770</v>
      </c>
    </row>
    <row r="15" spans="1:9" ht="15" thickBot="1" x14ac:dyDescent="0.4">
      <c r="A15" s="5" t="str">
        <f t="shared" ref="A15" si="20">"May - Aug "&amp;B15</f>
        <v>May - Aug 2020</v>
      </c>
      <c r="B15">
        <f>B14</f>
        <v>2020</v>
      </c>
      <c r="C15" s="4">
        <f t="shared" ref="C15" si="21">IF(LEFT($A15,3)="Jan",DATE($B15-1,3,1),DATE($B15,3,1))</f>
        <v>43891</v>
      </c>
    </row>
    <row r="16" spans="1:9" ht="15" thickBot="1" x14ac:dyDescent="0.4">
      <c r="A16" s="6" t="str">
        <f t="shared" ref="A16" si="22">"Sep - Dec "&amp;B16</f>
        <v>Sep - Dec 2020</v>
      </c>
      <c r="B16">
        <f>B14</f>
        <v>2020</v>
      </c>
      <c r="C16" s="4">
        <f t="shared" ref="C16" si="23">IF(LEFT($A16,3)="Jan",DATE($B16-1,7,1),DATE($B16,7,1))</f>
        <v>44013</v>
      </c>
    </row>
    <row r="17" spans="1:3" ht="15" thickBot="1" x14ac:dyDescent="0.4">
      <c r="A17" s="5" t="str">
        <f t="shared" ref="A17" si="24">"Jan - Apr "&amp;B17</f>
        <v>Jan - Apr 2021</v>
      </c>
      <c r="B17">
        <f>B14+1</f>
        <v>2021</v>
      </c>
      <c r="C17" s="4">
        <f t="shared" ref="C17" si="25">IF(LEFT($A17,3)="Jan",DATE($B17-1,11,1),DATE($B17,11,1))</f>
        <v>44136</v>
      </c>
    </row>
    <row r="18" spans="1:3" ht="15" thickBot="1" x14ac:dyDescent="0.4">
      <c r="A18" s="5" t="str">
        <f t="shared" ref="A18" si="26">"May - Aug "&amp;B18</f>
        <v>May - Aug 2021</v>
      </c>
      <c r="B18">
        <f>B17</f>
        <v>2021</v>
      </c>
      <c r="C18" s="4">
        <f t="shared" ref="C18" si="27">IF(LEFT($A18,3)="Jan",DATE($B18-1,3,1),DATE($B18,3,1))</f>
        <v>44256</v>
      </c>
    </row>
    <row r="19" spans="1:3" ht="15" thickBot="1" x14ac:dyDescent="0.4">
      <c r="A19" s="6" t="str">
        <f t="shared" ref="A19" si="28">"Sep - Dec "&amp;B19</f>
        <v>Sep - Dec 2021</v>
      </c>
      <c r="B19">
        <f>B17</f>
        <v>2021</v>
      </c>
      <c r="C19" s="4">
        <f t="shared" ref="C19" si="29">IF(LEFT($A19,3)="Jan",DATE($B19-1,7,1),DATE($B19,7,1))</f>
        <v>44378</v>
      </c>
    </row>
    <row r="20" spans="1:3" ht="15" thickBot="1" x14ac:dyDescent="0.4">
      <c r="A20" s="5" t="str">
        <f t="shared" ref="A20" si="30">"Jan - Apr "&amp;B20</f>
        <v>Jan - Apr 2022</v>
      </c>
      <c r="B20">
        <f>B17+1</f>
        <v>2022</v>
      </c>
      <c r="C20" s="4">
        <f t="shared" ref="C20" si="31">IF(LEFT($A20,3)="Jan",DATE($B20-1,11,1),DATE($B20,11,1))</f>
        <v>44501</v>
      </c>
    </row>
    <row r="21" spans="1:3" ht="15" thickBot="1" x14ac:dyDescent="0.4">
      <c r="A21" s="5" t="str">
        <f t="shared" ref="A21" si="32">"May - Aug "&amp;B21</f>
        <v>May - Aug 2022</v>
      </c>
      <c r="B21">
        <f>B20</f>
        <v>2022</v>
      </c>
      <c r="C21" s="4">
        <f t="shared" ref="C21" si="33">IF(LEFT($A21,3)="Jan",DATE($B21-1,3,1),DATE($B21,3,1))</f>
        <v>44621</v>
      </c>
    </row>
    <row r="22" spans="1:3" ht="15" thickBot="1" x14ac:dyDescent="0.4">
      <c r="A22" s="6" t="str">
        <f t="shared" ref="A22" si="34">"Sep - Dec "&amp;B22</f>
        <v>Sep - Dec 2022</v>
      </c>
      <c r="B22">
        <f>B20</f>
        <v>2022</v>
      </c>
      <c r="C22" s="4">
        <f t="shared" ref="C22" si="35">IF(LEFT($A22,3)="Jan",DATE($B22-1,7,1),DATE($B22,7,1))</f>
        <v>44743</v>
      </c>
    </row>
    <row r="23" spans="1:3" ht="15" thickBot="1" x14ac:dyDescent="0.4">
      <c r="A23" s="5" t="str">
        <f t="shared" ref="A23" si="36">"Jan - Apr "&amp;B23</f>
        <v>Jan - Apr 2023</v>
      </c>
      <c r="B23">
        <f>B20+1</f>
        <v>2023</v>
      </c>
      <c r="C23" s="4">
        <f t="shared" ref="C23" si="37">IF(LEFT($A23,3)="Jan",DATE($B23-1,11,1),DATE($B23,11,1))</f>
        <v>44866</v>
      </c>
    </row>
    <row r="24" spans="1:3" ht="15" thickBot="1" x14ac:dyDescent="0.4">
      <c r="A24" s="5" t="str">
        <f t="shared" ref="A24" si="38">"May - Aug "&amp;B24</f>
        <v>May - Aug 2023</v>
      </c>
      <c r="B24">
        <f>B23</f>
        <v>2023</v>
      </c>
      <c r="C24" s="4">
        <f t="shared" ref="C24" si="39">IF(LEFT($A24,3)="Jan",DATE($B24-1,3,1),DATE($B24,3,1))</f>
        <v>44986</v>
      </c>
    </row>
    <row r="25" spans="1:3" ht="15" thickBot="1" x14ac:dyDescent="0.4">
      <c r="A25" s="6" t="str">
        <f t="shared" ref="A25" si="40">"Sep - Dec "&amp;B25</f>
        <v>Sep - Dec 2023</v>
      </c>
      <c r="B25">
        <f>B23</f>
        <v>2023</v>
      </c>
      <c r="C25" s="4">
        <f t="shared" ref="C25" si="41">IF(LEFT($A25,3)="Jan",DATE($B25-1,7,1),DATE($B25,7,1))</f>
        <v>45108</v>
      </c>
    </row>
    <row r="26" spans="1:3" ht="15" thickBot="1" x14ac:dyDescent="0.4">
      <c r="A26" s="5" t="str">
        <f t="shared" ref="A26" si="42">"Jan - Apr "&amp;B26</f>
        <v>Jan - Apr 2024</v>
      </c>
      <c r="B26">
        <f>B23+1</f>
        <v>2024</v>
      </c>
      <c r="C26" s="4">
        <f t="shared" ref="C26" si="43">IF(LEFT($A26,3)="Jan",DATE($B26-1,11,1),DATE($B26,11,1))</f>
        <v>45231</v>
      </c>
    </row>
    <row r="27" spans="1:3" ht="15" thickBot="1" x14ac:dyDescent="0.4">
      <c r="A27" s="5" t="str">
        <f t="shared" ref="A27" si="44">"May - Aug "&amp;B27</f>
        <v>May - Aug 2024</v>
      </c>
      <c r="B27">
        <f>B26</f>
        <v>2024</v>
      </c>
      <c r="C27" s="4">
        <f t="shared" ref="C27" si="45">IF(LEFT($A27,3)="Jan",DATE($B27-1,3,1),DATE($B27,3,1))</f>
        <v>45352</v>
      </c>
    </row>
    <row r="28" spans="1:3" ht="15" thickBot="1" x14ac:dyDescent="0.4">
      <c r="A28" s="6" t="str">
        <f t="shared" ref="A28" si="46">"Sep - Dec "&amp;B28</f>
        <v>Sep - Dec 2024</v>
      </c>
      <c r="B28">
        <f>B26</f>
        <v>2024</v>
      </c>
      <c r="C28" s="4">
        <f t="shared" ref="C28" si="47">IF(LEFT($A28,3)="Jan",DATE($B28-1,7,1),DATE($B28,7,1))</f>
        <v>45474</v>
      </c>
    </row>
    <row r="29" spans="1:3" ht="15" thickBot="1" x14ac:dyDescent="0.4">
      <c r="A29" s="5" t="str">
        <f t="shared" ref="A29" si="48">"Jan - Apr "&amp;B29</f>
        <v>Jan - Apr 2025</v>
      </c>
      <c r="B29">
        <f>B26+1</f>
        <v>2025</v>
      </c>
      <c r="C29" s="4">
        <f t="shared" ref="C29" si="49">IF(LEFT($A29,3)="Jan",DATE($B29-1,11,1),DATE($B29,11,1))</f>
        <v>45597</v>
      </c>
    </row>
    <row r="30" spans="1:3" ht="15" thickBot="1" x14ac:dyDescent="0.4">
      <c r="A30" s="5" t="str">
        <f t="shared" ref="A30" si="50">"May - Aug "&amp;B30</f>
        <v>May - Aug 2025</v>
      </c>
      <c r="B30">
        <f>B29</f>
        <v>2025</v>
      </c>
      <c r="C30" s="4">
        <f t="shared" ref="C30" si="51">IF(LEFT($A30,3)="Jan",DATE($B30-1,3,1),DATE($B30,3,1))</f>
        <v>45717</v>
      </c>
    </row>
    <row r="31" spans="1:3" ht="15" thickBot="1" x14ac:dyDescent="0.4">
      <c r="A31" s="6" t="str">
        <f t="shared" ref="A31" si="52">"Sep - Dec "&amp;B31</f>
        <v>Sep - Dec 2025</v>
      </c>
      <c r="B31">
        <f>B29</f>
        <v>2025</v>
      </c>
      <c r="C31" s="4">
        <f t="shared" ref="C31" si="53">IF(LEFT($A31,3)="Jan",DATE($B31-1,7,1),DATE($B31,7,1))</f>
        <v>45839</v>
      </c>
    </row>
    <row r="32" spans="1:3" x14ac:dyDescent="0.35">
      <c r="A32" s="4"/>
    </row>
    <row r="33" spans="1:1" x14ac:dyDescent="0.35">
      <c r="A33" s="4"/>
    </row>
    <row r="34" spans="1:1" x14ac:dyDescent="0.35">
      <c r="A34" s="4"/>
    </row>
    <row r="35" spans="1:1" x14ac:dyDescent="0.35">
      <c r="A35" s="4"/>
    </row>
    <row r="36" spans="1:1" x14ac:dyDescent="0.35">
      <c r="A36" s="4"/>
    </row>
    <row r="37" spans="1:1" x14ac:dyDescent="0.35">
      <c r="A37" s="4"/>
    </row>
    <row r="38" spans="1:1" x14ac:dyDescent="0.35">
      <c r="A38" s="4"/>
    </row>
    <row r="39" spans="1:1" x14ac:dyDescent="0.35">
      <c r="A39" s="4"/>
    </row>
    <row r="40" spans="1:1" x14ac:dyDescent="0.35">
      <c r="A40" s="4"/>
    </row>
    <row r="41" spans="1:1" x14ac:dyDescent="0.35">
      <c r="A41" s="4"/>
    </row>
    <row r="42" spans="1:1" x14ac:dyDescent="0.35">
      <c r="A42" s="4"/>
    </row>
    <row r="43" spans="1:1" x14ac:dyDescent="0.35">
      <c r="A43" s="4"/>
    </row>
    <row r="44" spans="1:1" x14ac:dyDescent="0.35">
      <c r="A44" s="4"/>
    </row>
    <row r="45" spans="1:1" x14ac:dyDescent="0.35">
      <c r="A45" s="4"/>
    </row>
    <row r="46" spans="1:1" x14ac:dyDescent="0.35">
      <c r="A46" s="4"/>
    </row>
    <row r="47" spans="1:1" x14ac:dyDescent="0.35">
      <c r="A47" s="4"/>
    </row>
    <row r="48" spans="1:1" x14ac:dyDescent="0.35">
      <c r="A48" s="4"/>
    </row>
    <row r="49" spans="1:1" x14ac:dyDescent="0.35">
      <c r="A49" s="4"/>
    </row>
    <row r="50" spans="1:1" x14ac:dyDescent="0.35">
      <c r="A50" s="4"/>
    </row>
    <row r="51" spans="1:1" x14ac:dyDescent="0.35">
      <c r="A51" s="4"/>
    </row>
    <row r="52" spans="1:1" x14ac:dyDescent="0.35">
      <c r="A52" s="4"/>
    </row>
    <row r="53" spans="1:1" x14ac:dyDescent="0.35">
      <c r="A53" s="4"/>
    </row>
    <row r="54" spans="1:1" x14ac:dyDescent="0.35">
      <c r="A54" s="4"/>
    </row>
    <row r="55" spans="1:1" x14ac:dyDescent="0.35">
      <c r="A55" s="4"/>
    </row>
    <row r="56" spans="1:1" x14ac:dyDescent="0.35">
      <c r="A56" s="4"/>
    </row>
    <row r="57" spans="1:1" x14ac:dyDescent="0.35">
      <c r="A57" s="4"/>
    </row>
    <row r="58" spans="1:1" x14ac:dyDescent="0.35">
      <c r="A58" s="4"/>
    </row>
    <row r="59" spans="1:1" x14ac:dyDescent="0.35">
      <c r="A59" s="4"/>
    </row>
    <row r="60" spans="1:1" x14ac:dyDescent="0.35">
      <c r="A60" s="4"/>
    </row>
    <row r="61" spans="1:1" x14ac:dyDescent="0.35">
      <c r="A61" s="4"/>
    </row>
    <row r="62" spans="1:1" x14ac:dyDescent="0.35">
      <c r="A62" s="4"/>
    </row>
    <row r="63" spans="1:1" x14ac:dyDescent="0.35">
      <c r="A63" s="4"/>
    </row>
    <row r="64" spans="1:1" x14ac:dyDescent="0.35">
      <c r="A64" s="4"/>
    </row>
    <row r="65" spans="1:1" x14ac:dyDescent="0.35">
      <c r="A65" s="4"/>
    </row>
    <row r="66" spans="1:1" x14ac:dyDescent="0.35">
      <c r="A66" s="4"/>
    </row>
    <row r="67" spans="1:1" x14ac:dyDescent="0.35">
      <c r="A67" s="4"/>
    </row>
    <row r="68" spans="1:1" x14ac:dyDescent="0.35">
      <c r="A68" s="4"/>
    </row>
    <row r="69" spans="1:1" x14ac:dyDescent="0.35">
      <c r="A69" s="4"/>
    </row>
    <row r="70" spans="1:1" x14ac:dyDescent="0.35">
      <c r="A70" s="4"/>
    </row>
    <row r="71" spans="1:1" x14ac:dyDescent="0.35">
      <c r="A71" s="4"/>
    </row>
    <row r="72" spans="1:1" x14ac:dyDescent="0.35">
      <c r="A72" s="4"/>
    </row>
    <row r="73" spans="1:1" x14ac:dyDescent="0.35">
      <c r="A73" s="4"/>
    </row>
    <row r="74" spans="1:1" x14ac:dyDescent="0.35">
      <c r="A74" s="4"/>
    </row>
    <row r="75" spans="1:1" x14ac:dyDescent="0.35">
      <c r="A75" s="4"/>
    </row>
    <row r="76" spans="1:1" x14ac:dyDescent="0.35">
      <c r="A76" s="4"/>
    </row>
    <row r="77" spans="1:1" x14ac:dyDescent="0.35">
      <c r="A77" s="4"/>
    </row>
    <row r="78" spans="1:1" x14ac:dyDescent="0.35">
      <c r="A78" s="4"/>
    </row>
    <row r="79" spans="1:1" x14ac:dyDescent="0.35">
      <c r="A79" s="4"/>
    </row>
    <row r="80" spans="1:1" x14ac:dyDescent="0.35">
      <c r="A80" s="4"/>
    </row>
    <row r="81" spans="1:1" x14ac:dyDescent="0.35">
      <c r="A81" s="4"/>
    </row>
    <row r="82" spans="1:1" x14ac:dyDescent="0.35">
      <c r="A82" s="4"/>
    </row>
    <row r="83" spans="1:1" x14ac:dyDescent="0.35">
      <c r="A83" s="4"/>
    </row>
    <row r="84" spans="1:1" x14ac:dyDescent="0.35">
      <c r="A84" s="4"/>
    </row>
    <row r="85" spans="1:1" x14ac:dyDescent="0.35">
      <c r="A85" s="4"/>
    </row>
    <row r="86" spans="1:1" x14ac:dyDescent="0.35">
      <c r="A86" s="4"/>
    </row>
    <row r="87" spans="1:1" x14ac:dyDescent="0.35">
      <c r="A87" s="4"/>
    </row>
    <row r="88" spans="1:1" x14ac:dyDescent="0.35">
      <c r="A88" s="4"/>
    </row>
    <row r="89" spans="1:1" x14ac:dyDescent="0.35">
      <c r="A89" s="4"/>
    </row>
    <row r="90" spans="1:1" x14ac:dyDescent="0.35">
      <c r="A90" s="4"/>
    </row>
    <row r="91" spans="1:1" x14ac:dyDescent="0.35">
      <c r="A91" s="4"/>
    </row>
    <row r="92" spans="1:1" x14ac:dyDescent="0.35">
      <c r="A92" s="4"/>
    </row>
    <row r="93" spans="1:1" x14ac:dyDescent="0.35">
      <c r="A93" s="4"/>
    </row>
    <row r="94" spans="1:1" x14ac:dyDescent="0.35">
      <c r="A94" s="4"/>
    </row>
    <row r="95" spans="1:1" x14ac:dyDescent="0.35">
      <c r="A95" s="4"/>
    </row>
    <row r="96" spans="1:1" x14ac:dyDescent="0.35">
      <c r="A96" s="4"/>
    </row>
    <row r="97" spans="1:1" x14ac:dyDescent="0.35">
      <c r="A97" s="4"/>
    </row>
    <row r="98" spans="1:1" x14ac:dyDescent="0.35">
      <c r="A98" s="4"/>
    </row>
    <row r="99" spans="1:1" x14ac:dyDescent="0.35">
      <c r="A99" s="4"/>
    </row>
    <row r="100" spans="1:1" x14ac:dyDescent="0.35">
      <c r="A100" s="4"/>
    </row>
    <row r="101" spans="1:1" x14ac:dyDescent="0.35">
      <c r="A101" s="4"/>
    </row>
    <row r="102" spans="1:1" x14ac:dyDescent="0.35">
      <c r="A102" s="4"/>
    </row>
    <row r="103" spans="1:1" x14ac:dyDescent="0.35">
      <c r="A103" s="4"/>
    </row>
    <row r="104" spans="1:1" x14ac:dyDescent="0.35">
      <c r="A104" s="4"/>
    </row>
    <row r="105" spans="1:1" x14ac:dyDescent="0.35">
      <c r="A105" s="4"/>
    </row>
    <row r="106" spans="1:1" x14ac:dyDescent="0.35">
      <c r="A106" s="4"/>
    </row>
    <row r="107" spans="1:1" x14ac:dyDescent="0.35">
      <c r="A107" s="4"/>
    </row>
    <row r="108" spans="1:1" x14ac:dyDescent="0.35">
      <c r="A108" s="4"/>
    </row>
    <row r="109" spans="1:1" x14ac:dyDescent="0.35">
      <c r="A109" s="4"/>
    </row>
    <row r="110" spans="1:1" x14ac:dyDescent="0.35">
      <c r="A110" s="4"/>
    </row>
    <row r="111" spans="1:1" x14ac:dyDescent="0.35">
      <c r="A111" s="4"/>
    </row>
    <row r="112" spans="1:1" x14ac:dyDescent="0.35">
      <c r="A112" s="4"/>
    </row>
    <row r="113" spans="1:1" x14ac:dyDescent="0.35">
      <c r="A113" s="4"/>
    </row>
    <row r="114" spans="1:1" x14ac:dyDescent="0.35">
      <c r="A114" s="4"/>
    </row>
    <row r="115" spans="1:1" x14ac:dyDescent="0.35">
      <c r="A115" s="4"/>
    </row>
    <row r="116" spans="1:1" x14ac:dyDescent="0.35">
      <c r="A116" s="4"/>
    </row>
    <row r="117" spans="1:1" x14ac:dyDescent="0.35">
      <c r="A117" s="4"/>
    </row>
    <row r="118" spans="1:1" x14ac:dyDescent="0.35">
      <c r="A118" s="4"/>
    </row>
    <row r="119" spans="1:1" x14ac:dyDescent="0.35">
      <c r="A119" s="4"/>
    </row>
    <row r="120" spans="1:1" x14ac:dyDescent="0.35">
      <c r="A120" s="4"/>
    </row>
    <row r="121" spans="1:1" x14ac:dyDescent="0.35">
      <c r="A121" s="4"/>
    </row>
    <row r="122" spans="1:1" x14ac:dyDescent="0.35">
      <c r="A122" s="4"/>
    </row>
    <row r="123" spans="1:1" x14ac:dyDescent="0.35">
      <c r="A123" s="4"/>
    </row>
    <row r="124" spans="1:1" x14ac:dyDescent="0.35">
      <c r="A124" s="4"/>
    </row>
    <row r="125" spans="1:1" x14ac:dyDescent="0.35">
      <c r="A125" s="4"/>
    </row>
    <row r="126" spans="1:1" x14ac:dyDescent="0.35">
      <c r="A126" s="4"/>
    </row>
    <row r="127" spans="1:1" x14ac:dyDescent="0.35">
      <c r="A127" s="4"/>
    </row>
    <row r="128" spans="1:1" x14ac:dyDescent="0.35">
      <c r="A128" s="4"/>
    </row>
    <row r="129" spans="1:1" x14ac:dyDescent="0.35">
      <c r="A129" s="4"/>
    </row>
    <row r="130" spans="1:1" x14ac:dyDescent="0.35">
      <c r="A130" s="4"/>
    </row>
    <row r="131" spans="1:1" x14ac:dyDescent="0.35">
      <c r="A131" s="4"/>
    </row>
    <row r="132" spans="1:1" x14ac:dyDescent="0.35">
      <c r="A132" s="4"/>
    </row>
    <row r="133" spans="1:1" x14ac:dyDescent="0.35">
      <c r="A133" s="4"/>
    </row>
    <row r="134" spans="1:1" x14ac:dyDescent="0.35">
      <c r="A134" s="4"/>
    </row>
    <row r="135" spans="1:1" x14ac:dyDescent="0.35">
      <c r="A135" s="4"/>
    </row>
    <row r="136" spans="1:1" x14ac:dyDescent="0.35">
      <c r="A136" s="4"/>
    </row>
    <row r="137" spans="1:1" x14ac:dyDescent="0.35">
      <c r="A137" s="4"/>
    </row>
    <row r="138" spans="1:1" x14ac:dyDescent="0.35">
      <c r="A138" s="4"/>
    </row>
    <row r="139" spans="1:1" x14ac:dyDescent="0.35">
      <c r="A139" s="4"/>
    </row>
    <row r="140" spans="1:1" x14ac:dyDescent="0.35">
      <c r="A140" s="4"/>
    </row>
    <row r="141" spans="1:1" x14ac:dyDescent="0.35">
      <c r="A141" s="4"/>
    </row>
    <row r="142" spans="1:1" x14ac:dyDescent="0.35">
      <c r="A142" s="4"/>
    </row>
    <row r="143" spans="1:1" x14ac:dyDescent="0.35">
      <c r="A143" s="4"/>
    </row>
    <row r="144" spans="1:1" x14ac:dyDescent="0.35">
      <c r="A144" s="4"/>
    </row>
    <row r="145" spans="1:1" x14ac:dyDescent="0.35">
      <c r="A145" s="4"/>
    </row>
    <row r="146" spans="1:1" x14ac:dyDescent="0.35">
      <c r="A146" s="4"/>
    </row>
    <row r="147" spans="1:1" x14ac:dyDescent="0.35">
      <c r="A147" s="4"/>
    </row>
    <row r="148" spans="1:1" x14ac:dyDescent="0.35">
      <c r="A148" s="4"/>
    </row>
    <row r="149" spans="1:1" x14ac:dyDescent="0.35">
      <c r="A149" s="4"/>
    </row>
    <row r="150" spans="1:1" x14ac:dyDescent="0.35">
      <c r="A150" s="4"/>
    </row>
    <row r="151" spans="1:1" x14ac:dyDescent="0.35">
      <c r="A151" s="4"/>
    </row>
    <row r="152" spans="1:1" x14ac:dyDescent="0.35">
      <c r="A152" s="4"/>
    </row>
    <row r="153" spans="1:1" x14ac:dyDescent="0.35">
      <c r="A153" s="4"/>
    </row>
    <row r="154" spans="1:1" x14ac:dyDescent="0.35">
      <c r="A154" s="4"/>
    </row>
    <row r="155" spans="1:1" x14ac:dyDescent="0.35">
      <c r="A155" s="4"/>
    </row>
    <row r="156" spans="1:1" x14ac:dyDescent="0.35">
      <c r="A156" s="4"/>
    </row>
    <row r="157" spans="1:1" x14ac:dyDescent="0.35">
      <c r="A157" s="4"/>
    </row>
    <row r="158" spans="1:1" x14ac:dyDescent="0.35">
      <c r="A158" s="4"/>
    </row>
    <row r="159" spans="1:1" x14ac:dyDescent="0.35">
      <c r="A159" s="4"/>
    </row>
    <row r="160" spans="1:1" x14ac:dyDescent="0.35">
      <c r="A160" s="4"/>
    </row>
    <row r="161" spans="1:1" x14ac:dyDescent="0.35">
      <c r="A161" s="4"/>
    </row>
    <row r="162" spans="1:1" x14ac:dyDescent="0.35">
      <c r="A162" s="4"/>
    </row>
    <row r="163" spans="1:1" x14ac:dyDescent="0.35">
      <c r="A163" s="4"/>
    </row>
    <row r="164" spans="1:1" x14ac:dyDescent="0.35">
      <c r="A164" s="4"/>
    </row>
    <row r="165" spans="1:1" x14ac:dyDescent="0.35">
      <c r="A165" s="4"/>
    </row>
    <row r="166" spans="1:1" x14ac:dyDescent="0.35">
      <c r="A166" s="4"/>
    </row>
    <row r="167" spans="1:1" x14ac:dyDescent="0.35">
      <c r="A167" s="4"/>
    </row>
    <row r="168" spans="1:1" x14ac:dyDescent="0.35">
      <c r="A168" s="4"/>
    </row>
    <row r="169" spans="1:1" x14ac:dyDescent="0.35">
      <c r="A169" s="4"/>
    </row>
    <row r="170" spans="1:1" x14ac:dyDescent="0.35">
      <c r="A170" s="4"/>
    </row>
    <row r="171" spans="1:1" x14ac:dyDescent="0.35">
      <c r="A171" s="4"/>
    </row>
    <row r="172" spans="1:1" x14ac:dyDescent="0.35">
      <c r="A172" s="4"/>
    </row>
    <row r="173" spans="1:1" x14ac:dyDescent="0.35">
      <c r="A173" s="4"/>
    </row>
    <row r="174" spans="1:1" x14ac:dyDescent="0.35">
      <c r="A174" s="4"/>
    </row>
    <row r="175" spans="1:1" x14ac:dyDescent="0.35">
      <c r="A175" s="4"/>
    </row>
    <row r="176" spans="1:1" x14ac:dyDescent="0.35">
      <c r="A176" s="4"/>
    </row>
    <row r="177" spans="1:1" x14ac:dyDescent="0.35">
      <c r="A177" s="4"/>
    </row>
    <row r="178" spans="1:1" x14ac:dyDescent="0.35">
      <c r="A178" s="4"/>
    </row>
    <row r="179" spans="1:1" x14ac:dyDescent="0.35">
      <c r="A179" s="4"/>
    </row>
    <row r="180" spans="1:1" x14ac:dyDescent="0.35">
      <c r="A180" s="4"/>
    </row>
    <row r="181" spans="1:1" x14ac:dyDescent="0.35">
      <c r="A181" s="4"/>
    </row>
    <row r="182" spans="1:1" x14ac:dyDescent="0.35">
      <c r="A182" s="4"/>
    </row>
    <row r="183" spans="1:1" x14ac:dyDescent="0.35">
      <c r="A183" s="4"/>
    </row>
    <row r="184" spans="1:1" x14ac:dyDescent="0.35">
      <c r="A184" s="4"/>
    </row>
    <row r="185" spans="1:1" x14ac:dyDescent="0.35">
      <c r="A185" s="4"/>
    </row>
    <row r="186" spans="1:1" x14ac:dyDescent="0.35">
      <c r="A186" s="4"/>
    </row>
    <row r="187" spans="1:1" x14ac:dyDescent="0.35">
      <c r="A187" s="4"/>
    </row>
    <row r="188" spans="1:1" x14ac:dyDescent="0.35">
      <c r="A188" s="4"/>
    </row>
    <row r="189" spans="1:1" x14ac:dyDescent="0.35">
      <c r="A189" s="4"/>
    </row>
    <row r="190" spans="1:1" x14ac:dyDescent="0.35">
      <c r="A190" s="4"/>
    </row>
    <row r="191" spans="1:1" x14ac:dyDescent="0.35">
      <c r="A191" s="4"/>
    </row>
    <row r="192" spans="1:1" x14ac:dyDescent="0.35">
      <c r="A192" s="4"/>
    </row>
    <row r="193" spans="1:1" x14ac:dyDescent="0.35">
      <c r="A193" s="4"/>
    </row>
    <row r="194" spans="1:1" x14ac:dyDescent="0.35">
      <c r="A194" s="4"/>
    </row>
    <row r="195" spans="1:1" x14ac:dyDescent="0.35">
      <c r="A195" s="4"/>
    </row>
    <row r="196" spans="1:1" x14ac:dyDescent="0.35">
      <c r="A196" s="4"/>
    </row>
    <row r="197" spans="1:1" x14ac:dyDescent="0.35">
      <c r="A197" s="4"/>
    </row>
    <row r="198" spans="1:1" x14ac:dyDescent="0.35">
      <c r="A198" s="4"/>
    </row>
    <row r="199" spans="1:1" x14ac:dyDescent="0.35">
      <c r="A199" s="4"/>
    </row>
    <row r="200" spans="1:1" x14ac:dyDescent="0.35">
      <c r="A200" s="4"/>
    </row>
    <row r="201" spans="1:1" x14ac:dyDescent="0.35">
      <c r="A201" s="4"/>
    </row>
    <row r="202" spans="1:1" x14ac:dyDescent="0.35">
      <c r="A202" s="4"/>
    </row>
    <row r="203" spans="1:1" x14ac:dyDescent="0.35">
      <c r="A203" s="4"/>
    </row>
    <row r="204" spans="1:1" x14ac:dyDescent="0.35">
      <c r="A204" s="4"/>
    </row>
    <row r="205" spans="1:1" x14ac:dyDescent="0.35">
      <c r="A205" s="4"/>
    </row>
    <row r="206" spans="1:1" x14ac:dyDescent="0.35">
      <c r="A206" s="4"/>
    </row>
    <row r="207" spans="1:1" x14ac:dyDescent="0.35">
      <c r="A207" s="4"/>
    </row>
    <row r="208" spans="1:1" x14ac:dyDescent="0.35">
      <c r="A208" s="4"/>
    </row>
    <row r="209" spans="1:1" x14ac:dyDescent="0.35">
      <c r="A209" s="4"/>
    </row>
    <row r="210" spans="1:1" x14ac:dyDescent="0.35">
      <c r="A210" s="4"/>
    </row>
    <row r="211" spans="1:1" x14ac:dyDescent="0.35">
      <c r="A211" s="4"/>
    </row>
    <row r="212" spans="1:1" x14ac:dyDescent="0.35">
      <c r="A212" s="4"/>
    </row>
    <row r="213" spans="1:1" x14ac:dyDescent="0.35">
      <c r="A213" s="4"/>
    </row>
    <row r="214" spans="1:1" x14ac:dyDescent="0.35">
      <c r="A214" s="4"/>
    </row>
    <row r="215" spans="1:1" x14ac:dyDescent="0.35">
      <c r="A215" s="4"/>
    </row>
    <row r="216" spans="1:1" x14ac:dyDescent="0.35">
      <c r="A216" s="4"/>
    </row>
    <row r="217" spans="1:1" x14ac:dyDescent="0.35">
      <c r="A217" s="4"/>
    </row>
    <row r="218" spans="1:1" x14ac:dyDescent="0.35">
      <c r="A218" s="4"/>
    </row>
    <row r="219" spans="1:1" x14ac:dyDescent="0.35">
      <c r="A219" s="4"/>
    </row>
    <row r="220" spans="1:1" x14ac:dyDescent="0.35">
      <c r="A220" s="4"/>
    </row>
    <row r="221" spans="1:1" x14ac:dyDescent="0.35">
      <c r="A221" s="4"/>
    </row>
    <row r="222" spans="1:1" x14ac:dyDescent="0.35">
      <c r="A222" s="4"/>
    </row>
    <row r="223" spans="1:1" x14ac:dyDescent="0.35">
      <c r="A223" s="4"/>
    </row>
    <row r="224" spans="1:1" x14ac:dyDescent="0.35">
      <c r="A224" s="4"/>
    </row>
    <row r="225" spans="1:1" x14ac:dyDescent="0.35">
      <c r="A225" s="4"/>
    </row>
    <row r="226" spans="1:1" x14ac:dyDescent="0.35">
      <c r="A226" s="4"/>
    </row>
    <row r="227" spans="1:1" x14ac:dyDescent="0.35">
      <c r="A227" s="4"/>
    </row>
    <row r="228" spans="1:1" x14ac:dyDescent="0.35">
      <c r="A228" s="4"/>
    </row>
    <row r="229" spans="1:1" x14ac:dyDescent="0.35">
      <c r="A229" s="4"/>
    </row>
    <row r="230" spans="1:1" x14ac:dyDescent="0.35">
      <c r="A230" s="4"/>
    </row>
    <row r="231" spans="1:1" x14ac:dyDescent="0.35">
      <c r="A231" s="4"/>
    </row>
    <row r="232" spans="1:1" x14ac:dyDescent="0.35">
      <c r="A232" s="4"/>
    </row>
    <row r="233" spans="1:1" x14ac:dyDescent="0.35">
      <c r="A233" s="4"/>
    </row>
    <row r="234" spans="1:1" x14ac:dyDescent="0.35">
      <c r="A234" s="4"/>
    </row>
    <row r="235" spans="1:1" x14ac:dyDescent="0.35">
      <c r="A235" s="4"/>
    </row>
    <row r="236" spans="1:1" x14ac:dyDescent="0.35">
      <c r="A236" s="4"/>
    </row>
    <row r="237" spans="1:1" x14ac:dyDescent="0.35">
      <c r="A237" s="4"/>
    </row>
    <row r="238" spans="1:1" x14ac:dyDescent="0.35">
      <c r="A238" s="4"/>
    </row>
    <row r="239" spans="1:1" x14ac:dyDescent="0.35">
      <c r="A239" s="4"/>
    </row>
    <row r="240" spans="1:1" x14ac:dyDescent="0.35">
      <c r="A240" s="4"/>
    </row>
    <row r="241" spans="1:1" x14ac:dyDescent="0.35">
      <c r="A241" s="4"/>
    </row>
    <row r="242" spans="1:1" x14ac:dyDescent="0.35">
      <c r="A242" s="4"/>
    </row>
    <row r="243" spans="1:1" x14ac:dyDescent="0.35">
      <c r="A243" s="4"/>
    </row>
    <row r="244" spans="1:1" x14ac:dyDescent="0.35">
      <c r="A244" s="4"/>
    </row>
    <row r="245" spans="1:1" x14ac:dyDescent="0.35">
      <c r="A245" s="4"/>
    </row>
    <row r="246" spans="1:1" x14ac:dyDescent="0.35">
      <c r="A246" s="4"/>
    </row>
    <row r="247" spans="1:1" x14ac:dyDescent="0.35">
      <c r="A247" s="4"/>
    </row>
    <row r="248" spans="1:1" x14ac:dyDescent="0.35">
      <c r="A248" s="4"/>
    </row>
    <row r="249" spans="1:1" x14ac:dyDescent="0.35">
      <c r="A249" s="4"/>
    </row>
    <row r="250" spans="1:1" x14ac:dyDescent="0.35">
      <c r="A250" s="4"/>
    </row>
    <row r="251" spans="1:1" x14ac:dyDescent="0.35">
      <c r="A251" s="4"/>
    </row>
    <row r="252" spans="1:1" x14ac:dyDescent="0.35">
      <c r="A252" s="4"/>
    </row>
    <row r="253" spans="1:1" x14ac:dyDescent="0.35">
      <c r="A253" s="4"/>
    </row>
    <row r="254" spans="1:1" x14ac:dyDescent="0.35">
      <c r="A254" s="4"/>
    </row>
    <row r="255" spans="1:1" x14ac:dyDescent="0.35">
      <c r="A255" s="4"/>
    </row>
    <row r="256" spans="1:1" x14ac:dyDescent="0.35">
      <c r="A256" s="4"/>
    </row>
    <row r="257" spans="1:1" x14ac:dyDescent="0.35">
      <c r="A257" s="4"/>
    </row>
    <row r="258" spans="1:1" x14ac:dyDescent="0.35">
      <c r="A258" s="4"/>
    </row>
    <row r="259" spans="1:1" x14ac:dyDescent="0.35">
      <c r="A259" s="4"/>
    </row>
    <row r="260" spans="1:1" x14ac:dyDescent="0.35">
      <c r="A260" s="4"/>
    </row>
    <row r="261" spans="1:1" x14ac:dyDescent="0.35">
      <c r="A261" s="4"/>
    </row>
    <row r="262" spans="1:1" x14ac:dyDescent="0.35">
      <c r="A262" s="4"/>
    </row>
    <row r="263" spans="1:1" x14ac:dyDescent="0.35">
      <c r="A263" s="4"/>
    </row>
    <row r="264" spans="1:1" x14ac:dyDescent="0.35">
      <c r="A264" s="4"/>
    </row>
    <row r="265" spans="1:1" x14ac:dyDescent="0.35">
      <c r="A265" s="4"/>
    </row>
    <row r="266" spans="1:1" x14ac:dyDescent="0.35">
      <c r="A266" s="4"/>
    </row>
    <row r="267" spans="1:1" x14ac:dyDescent="0.35">
      <c r="A267" s="4"/>
    </row>
    <row r="268" spans="1:1" x14ac:dyDescent="0.35">
      <c r="A268" s="4"/>
    </row>
    <row r="269" spans="1:1" x14ac:dyDescent="0.35">
      <c r="A269" s="4"/>
    </row>
    <row r="270" spans="1:1" x14ac:dyDescent="0.35">
      <c r="A270" s="4"/>
    </row>
    <row r="271" spans="1:1" x14ac:dyDescent="0.35">
      <c r="A271" s="4"/>
    </row>
    <row r="272" spans="1:1" x14ac:dyDescent="0.35">
      <c r="A272" s="4"/>
    </row>
    <row r="273" spans="1:1" x14ac:dyDescent="0.35">
      <c r="A273" s="4"/>
    </row>
    <row r="274" spans="1:1" x14ac:dyDescent="0.35">
      <c r="A274" s="4"/>
    </row>
    <row r="275" spans="1:1" x14ac:dyDescent="0.35">
      <c r="A275" s="4"/>
    </row>
    <row r="276" spans="1:1" x14ac:dyDescent="0.35">
      <c r="A276" s="4"/>
    </row>
    <row r="277" spans="1:1" x14ac:dyDescent="0.35">
      <c r="A277" s="4"/>
    </row>
    <row r="278" spans="1:1" x14ac:dyDescent="0.35">
      <c r="A278" s="4"/>
    </row>
    <row r="279" spans="1:1" x14ac:dyDescent="0.35">
      <c r="A279" s="4"/>
    </row>
    <row r="280" spans="1:1" x14ac:dyDescent="0.35">
      <c r="A280" s="4"/>
    </row>
    <row r="281" spans="1:1" x14ac:dyDescent="0.35">
      <c r="A281" s="4"/>
    </row>
    <row r="282" spans="1:1" x14ac:dyDescent="0.35">
      <c r="A282" s="4"/>
    </row>
    <row r="283" spans="1:1" x14ac:dyDescent="0.35">
      <c r="A283" s="4"/>
    </row>
    <row r="284" spans="1:1" x14ac:dyDescent="0.35">
      <c r="A284" s="4"/>
    </row>
    <row r="285" spans="1:1" x14ac:dyDescent="0.35">
      <c r="A285" s="4"/>
    </row>
    <row r="286" spans="1:1" x14ac:dyDescent="0.35">
      <c r="A286" s="4"/>
    </row>
    <row r="287" spans="1:1" x14ac:dyDescent="0.35">
      <c r="A287" s="4"/>
    </row>
    <row r="288" spans="1:1" x14ac:dyDescent="0.35">
      <c r="A288" s="4"/>
    </row>
    <row r="289" spans="1:1" x14ac:dyDescent="0.35">
      <c r="A289" s="4"/>
    </row>
    <row r="290" spans="1:1" x14ac:dyDescent="0.35">
      <c r="A290" s="4"/>
    </row>
    <row r="291" spans="1:1" x14ac:dyDescent="0.35">
      <c r="A291" s="4"/>
    </row>
    <row r="292" spans="1:1" x14ac:dyDescent="0.35">
      <c r="A292" s="4"/>
    </row>
    <row r="293" spans="1:1" x14ac:dyDescent="0.35">
      <c r="A293" s="4"/>
    </row>
    <row r="294" spans="1:1" x14ac:dyDescent="0.35">
      <c r="A294" s="4"/>
    </row>
    <row r="295" spans="1:1" x14ac:dyDescent="0.35">
      <c r="A295" s="4"/>
    </row>
    <row r="296" spans="1:1" x14ac:dyDescent="0.35">
      <c r="A296" s="4"/>
    </row>
    <row r="297" spans="1:1" x14ac:dyDescent="0.35">
      <c r="A297" s="4"/>
    </row>
    <row r="298" spans="1:1" x14ac:dyDescent="0.35">
      <c r="A298" s="4"/>
    </row>
    <row r="299" spans="1:1" x14ac:dyDescent="0.35">
      <c r="A299" s="4"/>
    </row>
    <row r="300" spans="1:1" x14ac:dyDescent="0.35">
      <c r="A300" s="4"/>
    </row>
    <row r="301" spans="1:1" x14ac:dyDescent="0.35">
      <c r="A301" s="4"/>
    </row>
    <row r="302" spans="1:1" x14ac:dyDescent="0.35">
      <c r="A302" s="4"/>
    </row>
    <row r="303" spans="1:1" x14ac:dyDescent="0.35">
      <c r="A303" s="4"/>
    </row>
    <row r="304" spans="1:1" x14ac:dyDescent="0.35">
      <c r="A304" s="4"/>
    </row>
    <row r="305" spans="1:1" x14ac:dyDescent="0.35">
      <c r="A305" s="4"/>
    </row>
    <row r="306" spans="1:1" x14ac:dyDescent="0.35">
      <c r="A306" s="4"/>
    </row>
    <row r="307" spans="1:1" x14ac:dyDescent="0.35">
      <c r="A307" s="4"/>
    </row>
    <row r="308" spans="1:1" x14ac:dyDescent="0.35">
      <c r="A308" s="4"/>
    </row>
    <row r="309" spans="1:1" x14ac:dyDescent="0.35">
      <c r="A309" s="4"/>
    </row>
    <row r="310" spans="1:1" x14ac:dyDescent="0.35">
      <c r="A310" s="4"/>
    </row>
    <row r="311" spans="1:1" x14ac:dyDescent="0.35">
      <c r="A311" s="4"/>
    </row>
    <row r="312" spans="1:1" x14ac:dyDescent="0.35">
      <c r="A312" s="4"/>
    </row>
    <row r="313" spans="1:1" x14ac:dyDescent="0.35">
      <c r="A313" s="4"/>
    </row>
    <row r="314" spans="1:1" x14ac:dyDescent="0.35">
      <c r="A314" s="4"/>
    </row>
    <row r="315" spans="1:1" x14ac:dyDescent="0.35">
      <c r="A315" s="4"/>
    </row>
    <row r="316" spans="1:1" x14ac:dyDescent="0.35">
      <c r="A316" s="4"/>
    </row>
    <row r="317" spans="1:1" x14ac:dyDescent="0.35">
      <c r="A317" s="4"/>
    </row>
    <row r="318" spans="1:1" x14ac:dyDescent="0.35">
      <c r="A318" s="4"/>
    </row>
    <row r="319" spans="1:1" x14ac:dyDescent="0.35">
      <c r="A319" s="4"/>
    </row>
    <row r="320" spans="1:1" x14ac:dyDescent="0.35">
      <c r="A320" s="4"/>
    </row>
    <row r="321" spans="1:1" x14ac:dyDescent="0.35">
      <c r="A321" s="4"/>
    </row>
    <row r="322" spans="1:1" x14ac:dyDescent="0.35">
      <c r="A322" s="4"/>
    </row>
    <row r="323" spans="1:1" x14ac:dyDescent="0.35">
      <c r="A323" s="4"/>
    </row>
    <row r="324" spans="1:1" x14ac:dyDescent="0.35">
      <c r="A324" s="4"/>
    </row>
    <row r="325" spans="1:1" x14ac:dyDescent="0.35">
      <c r="A325" s="4"/>
    </row>
    <row r="326" spans="1:1" x14ac:dyDescent="0.35">
      <c r="A326" s="4"/>
    </row>
    <row r="327" spans="1:1" x14ac:dyDescent="0.35">
      <c r="A327" s="4"/>
    </row>
    <row r="328" spans="1:1" x14ac:dyDescent="0.35">
      <c r="A328" s="4"/>
    </row>
    <row r="329" spans="1:1" x14ac:dyDescent="0.35">
      <c r="A329" s="4"/>
    </row>
    <row r="330" spans="1:1" x14ac:dyDescent="0.35">
      <c r="A330" s="4"/>
    </row>
    <row r="331" spans="1:1" x14ac:dyDescent="0.35">
      <c r="A331" s="4"/>
    </row>
    <row r="332" spans="1:1" x14ac:dyDescent="0.35">
      <c r="A332" s="4"/>
    </row>
    <row r="333" spans="1:1" x14ac:dyDescent="0.35">
      <c r="A333" s="4"/>
    </row>
    <row r="334" spans="1:1" x14ac:dyDescent="0.35">
      <c r="A334" s="4"/>
    </row>
    <row r="335" spans="1:1" x14ac:dyDescent="0.35">
      <c r="A335" s="4"/>
    </row>
    <row r="336" spans="1:1" x14ac:dyDescent="0.35">
      <c r="A336" s="4"/>
    </row>
    <row r="337" spans="1:1" x14ac:dyDescent="0.35">
      <c r="A337" s="4"/>
    </row>
    <row r="338" spans="1:1" x14ac:dyDescent="0.35">
      <c r="A338" s="4"/>
    </row>
    <row r="339" spans="1:1" x14ac:dyDescent="0.35">
      <c r="A339" s="4"/>
    </row>
    <row r="340" spans="1:1" x14ac:dyDescent="0.35">
      <c r="A340" s="4"/>
    </row>
    <row r="341" spans="1:1" x14ac:dyDescent="0.35">
      <c r="A341" s="4"/>
    </row>
    <row r="342" spans="1:1" x14ac:dyDescent="0.35">
      <c r="A342" s="4"/>
    </row>
    <row r="343" spans="1:1" x14ac:dyDescent="0.35">
      <c r="A343" s="4"/>
    </row>
    <row r="344" spans="1:1" x14ac:dyDescent="0.35">
      <c r="A344" s="4"/>
    </row>
    <row r="345" spans="1:1" x14ac:dyDescent="0.35">
      <c r="A345" s="4"/>
    </row>
    <row r="346" spans="1:1" x14ac:dyDescent="0.35">
      <c r="A346" s="4"/>
    </row>
    <row r="347" spans="1:1" x14ac:dyDescent="0.35">
      <c r="A347" s="4"/>
    </row>
    <row r="348" spans="1:1" x14ac:dyDescent="0.35">
      <c r="A348" s="4"/>
    </row>
    <row r="349" spans="1:1" x14ac:dyDescent="0.35">
      <c r="A349" s="4"/>
    </row>
    <row r="350" spans="1:1" x14ac:dyDescent="0.35">
      <c r="A350" s="4"/>
    </row>
    <row r="351" spans="1:1" x14ac:dyDescent="0.35">
      <c r="A351" s="4"/>
    </row>
    <row r="352" spans="1:1" x14ac:dyDescent="0.35">
      <c r="A352" s="4"/>
    </row>
    <row r="353" spans="1:1" x14ac:dyDescent="0.35">
      <c r="A353" s="4"/>
    </row>
    <row r="354" spans="1:1" x14ac:dyDescent="0.35">
      <c r="A354" s="4"/>
    </row>
    <row r="355" spans="1:1" x14ac:dyDescent="0.35">
      <c r="A355" s="4"/>
    </row>
    <row r="356" spans="1:1" x14ac:dyDescent="0.35">
      <c r="A356" s="4"/>
    </row>
    <row r="357" spans="1:1" x14ac:dyDescent="0.35">
      <c r="A357" s="4"/>
    </row>
    <row r="358" spans="1:1" x14ac:dyDescent="0.35">
      <c r="A358" s="4"/>
    </row>
    <row r="359" spans="1:1" x14ac:dyDescent="0.35">
      <c r="A359" s="4"/>
    </row>
    <row r="360" spans="1:1" x14ac:dyDescent="0.35">
      <c r="A360" s="4"/>
    </row>
    <row r="361" spans="1:1" x14ac:dyDescent="0.35">
      <c r="A361" s="4"/>
    </row>
    <row r="362" spans="1:1" x14ac:dyDescent="0.35">
      <c r="A362" s="4"/>
    </row>
    <row r="363" spans="1:1" x14ac:dyDescent="0.35">
      <c r="A363" s="4"/>
    </row>
    <row r="364" spans="1:1" x14ac:dyDescent="0.35">
      <c r="A364" s="4"/>
    </row>
    <row r="365" spans="1:1" x14ac:dyDescent="0.35">
      <c r="A365" s="4"/>
    </row>
    <row r="366" spans="1:1" x14ac:dyDescent="0.35">
      <c r="A366" s="4"/>
    </row>
    <row r="367" spans="1:1" x14ac:dyDescent="0.35">
      <c r="A367" s="4"/>
    </row>
    <row r="368" spans="1:1" x14ac:dyDescent="0.35">
      <c r="A368" s="4"/>
    </row>
    <row r="369" spans="1:1" x14ac:dyDescent="0.35">
      <c r="A369" s="4"/>
    </row>
    <row r="370" spans="1:1" x14ac:dyDescent="0.35">
      <c r="A370" s="4"/>
    </row>
    <row r="371" spans="1:1" x14ac:dyDescent="0.35">
      <c r="A371" s="4"/>
    </row>
    <row r="372" spans="1:1" x14ac:dyDescent="0.35">
      <c r="A372" s="4"/>
    </row>
    <row r="373" spans="1:1" x14ac:dyDescent="0.35">
      <c r="A373" s="4"/>
    </row>
    <row r="374" spans="1:1" x14ac:dyDescent="0.35">
      <c r="A374" s="4"/>
    </row>
    <row r="375" spans="1:1" x14ac:dyDescent="0.35">
      <c r="A375" s="4"/>
    </row>
    <row r="376" spans="1:1" x14ac:dyDescent="0.35">
      <c r="A376" s="4"/>
    </row>
    <row r="377" spans="1:1" x14ac:dyDescent="0.35">
      <c r="A377" s="4"/>
    </row>
    <row r="378" spans="1:1" x14ac:dyDescent="0.35">
      <c r="A378" s="4"/>
    </row>
    <row r="379" spans="1:1" x14ac:dyDescent="0.35">
      <c r="A379" s="4"/>
    </row>
    <row r="380" spans="1:1" x14ac:dyDescent="0.35">
      <c r="A380" s="4"/>
    </row>
    <row r="381" spans="1:1" x14ac:dyDescent="0.35">
      <c r="A381" s="4"/>
    </row>
    <row r="382" spans="1:1" x14ac:dyDescent="0.35">
      <c r="A382" s="4"/>
    </row>
    <row r="383" spans="1:1" x14ac:dyDescent="0.35">
      <c r="A383" s="4"/>
    </row>
    <row r="384" spans="1:1" x14ac:dyDescent="0.35">
      <c r="A384" s="4"/>
    </row>
    <row r="385" spans="1:1" x14ac:dyDescent="0.35">
      <c r="A385" s="4"/>
    </row>
    <row r="386" spans="1:1" x14ac:dyDescent="0.35">
      <c r="A386" s="4"/>
    </row>
    <row r="387" spans="1:1" x14ac:dyDescent="0.35">
      <c r="A387" s="4"/>
    </row>
    <row r="388" spans="1:1" x14ac:dyDescent="0.35">
      <c r="A388" s="4"/>
    </row>
    <row r="389" spans="1:1" x14ac:dyDescent="0.35">
      <c r="A389" s="4"/>
    </row>
    <row r="390" spans="1:1" x14ac:dyDescent="0.35">
      <c r="A390" s="4"/>
    </row>
    <row r="391" spans="1:1" x14ac:dyDescent="0.35">
      <c r="A391" s="4"/>
    </row>
    <row r="392" spans="1:1" x14ac:dyDescent="0.35">
      <c r="A392" s="4"/>
    </row>
    <row r="393" spans="1:1" x14ac:dyDescent="0.35">
      <c r="A393" s="4"/>
    </row>
    <row r="394" spans="1:1" x14ac:dyDescent="0.35">
      <c r="A394" s="4"/>
    </row>
    <row r="395" spans="1:1" x14ac:dyDescent="0.35">
      <c r="A395" s="4"/>
    </row>
    <row r="396" spans="1:1" x14ac:dyDescent="0.35">
      <c r="A396" s="4"/>
    </row>
    <row r="397" spans="1:1" x14ac:dyDescent="0.35">
      <c r="A397" s="4"/>
    </row>
    <row r="398" spans="1:1" x14ac:dyDescent="0.35">
      <c r="A398" s="4"/>
    </row>
    <row r="399" spans="1:1" x14ac:dyDescent="0.35">
      <c r="A399" s="4"/>
    </row>
    <row r="400" spans="1:1" x14ac:dyDescent="0.35">
      <c r="A400" s="4"/>
    </row>
    <row r="401" spans="1:1" x14ac:dyDescent="0.35">
      <c r="A401" s="4"/>
    </row>
    <row r="402" spans="1:1" x14ac:dyDescent="0.35">
      <c r="A402" s="4"/>
    </row>
    <row r="403" spans="1:1" x14ac:dyDescent="0.35">
      <c r="A403" s="4"/>
    </row>
    <row r="404" spans="1:1" x14ac:dyDescent="0.35">
      <c r="A404" s="4"/>
    </row>
    <row r="405" spans="1:1" x14ac:dyDescent="0.35">
      <c r="A405" s="4"/>
    </row>
    <row r="406" spans="1:1" x14ac:dyDescent="0.35">
      <c r="A406" s="4"/>
    </row>
    <row r="407" spans="1:1" x14ac:dyDescent="0.35">
      <c r="A407" s="4"/>
    </row>
    <row r="408" spans="1:1" x14ac:dyDescent="0.35">
      <c r="A408" s="4"/>
    </row>
    <row r="409" spans="1:1" x14ac:dyDescent="0.35">
      <c r="A409" s="4"/>
    </row>
    <row r="410" spans="1:1" x14ac:dyDescent="0.35">
      <c r="A410" s="4"/>
    </row>
    <row r="411" spans="1:1" x14ac:dyDescent="0.35">
      <c r="A411" s="4"/>
    </row>
    <row r="412" spans="1:1" x14ac:dyDescent="0.35">
      <c r="A412" s="4"/>
    </row>
    <row r="413" spans="1:1" x14ac:dyDescent="0.35">
      <c r="A413" s="4"/>
    </row>
    <row r="414" spans="1:1" x14ac:dyDescent="0.35">
      <c r="A414" s="4"/>
    </row>
    <row r="415" spans="1:1" x14ac:dyDescent="0.35">
      <c r="A415" s="4"/>
    </row>
    <row r="416" spans="1:1" x14ac:dyDescent="0.35">
      <c r="A416" s="4"/>
    </row>
    <row r="417" spans="1:1" x14ac:dyDescent="0.35">
      <c r="A417" s="4"/>
    </row>
    <row r="418" spans="1:1" x14ac:dyDescent="0.35">
      <c r="A418" s="4"/>
    </row>
    <row r="419" spans="1:1" x14ac:dyDescent="0.35">
      <c r="A419" s="4"/>
    </row>
    <row r="420" spans="1:1" x14ac:dyDescent="0.35">
      <c r="A420" s="4"/>
    </row>
    <row r="421" spans="1:1" x14ac:dyDescent="0.35">
      <c r="A421" s="4"/>
    </row>
    <row r="422" spans="1:1" x14ac:dyDescent="0.35">
      <c r="A422" s="4"/>
    </row>
    <row r="423" spans="1:1" x14ac:dyDescent="0.35">
      <c r="A423" s="4"/>
    </row>
    <row r="424" spans="1:1" x14ac:dyDescent="0.35">
      <c r="A424" s="4"/>
    </row>
    <row r="425" spans="1:1" x14ac:dyDescent="0.35">
      <c r="A425" s="4"/>
    </row>
    <row r="426" spans="1:1" x14ac:dyDescent="0.35">
      <c r="A426" s="4"/>
    </row>
    <row r="427" spans="1:1" x14ac:dyDescent="0.35">
      <c r="A427" s="4"/>
    </row>
    <row r="428" spans="1:1" x14ac:dyDescent="0.35">
      <c r="A428" s="4"/>
    </row>
    <row r="429" spans="1:1" x14ac:dyDescent="0.35">
      <c r="A429" s="4"/>
    </row>
    <row r="430" spans="1:1" x14ac:dyDescent="0.35">
      <c r="A430" s="4"/>
    </row>
    <row r="431" spans="1:1" x14ac:dyDescent="0.35">
      <c r="A431" s="4"/>
    </row>
    <row r="432" spans="1:1" x14ac:dyDescent="0.35">
      <c r="A432" s="4"/>
    </row>
    <row r="433" spans="1:1" x14ac:dyDescent="0.35">
      <c r="A433" s="4"/>
    </row>
    <row r="434" spans="1:1" x14ac:dyDescent="0.35">
      <c r="A434" s="4"/>
    </row>
    <row r="435" spans="1:1" x14ac:dyDescent="0.35">
      <c r="A435" s="4"/>
    </row>
    <row r="436" spans="1:1" x14ac:dyDescent="0.35">
      <c r="A436" s="4"/>
    </row>
    <row r="437" spans="1:1" x14ac:dyDescent="0.35">
      <c r="A437" s="4"/>
    </row>
    <row r="438" spans="1:1" x14ac:dyDescent="0.35">
      <c r="A438" s="4"/>
    </row>
    <row r="439" spans="1:1" x14ac:dyDescent="0.35">
      <c r="A439" s="4"/>
    </row>
    <row r="440" spans="1:1" x14ac:dyDescent="0.35">
      <c r="A440" s="4"/>
    </row>
    <row r="441" spans="1:1" x14ac:dyDescent="0.35">
      <c r="A441" s="4"/>
    </row>
    <row r="442" spans="1:1" x14ac:dyDescent="0.35">
      <c r="A442" s="4"/>
    </row>
    <row r="443" spans="1:1" x14ac:dyDescent="0.35">
      <c r="A443" s="4"/>
    </row>
    <row r="444" spans="1:1" x14ac:dyDescent="0.35">
      <c r="A444" s="4"/>
    </row>
    <row r="445" spans="1:1" x14ac:dyDescent="0.35">
      <c r="A445" s="4"/>
    </row>
    <row r="446" spans="1:1" x14ac:dyDescent="0.35">
      <c r="A446" s="4"/>
    </row>
    <row r="447" spans="1:1" x14ac:dyDescent="0.35">
      <c r="A447" s="4"/>
    </row>
    <row r="448" spans="1:1" x14ac:dyDescent="0.35">
      <c r="A448" s="4"/>
    </row>
    <row r="449" spans="1:1" x14ac:dyDescent="0.35">
      <c r="A449" s="4"/>
    </row>
    <row r="450" spans="1:1" x14ac:dyDescent="0.35">
      <c r="A450" s="4"/>
    </row>
    <row r="451" spans="1:1" x14ac:dyDescent="0.35">
      <c r="A451" s="4"/>
    </row>
    <row r="452" spans="1:1" x14ac:dyDescent="0.35">
      <c r="A452" s="4"/>
    </row>
    <row r="453" spans="1:1" x14ac:dyDescent="0.35">
      <c r="A453" s="4"/>
    </row>
    <row r="454" spans="1:1" x14ac:dyDescent="0.35">
      <c r="A454" s="4"/>
    </row>
    <row r="455" spans="1:1" x14ac:dyDescent="0.35">
      <c r="A455" s="4"/>
    </row>
    <row r="456" spans="1:1" x14ac:dyDescent="0.35">
      <c r="A456" s="4"/>
    </row>
    <row r="457" spans="1:1" x14ac:dyDescent="0.35">
      <c r="A457" s="4"/>
    </row>
    <row r="458" spans="1:1" x14ac:dyDescent="0.35">
      <c r="A458" s="4"/>
    </row>
    <row r="459" spans="1:1" x14ac:dyDescent="0.35">
      <c r="A459" s="4"/>
    </row>
    <row r="460" spans="1:1" x14ac:dyDescent="0.35">
      <c r="A460" s="4"/>
    </row>
    <row r="461" spans="1:1" x14ac:dyDescent="0.35">
      <c r="A461" s="4"/>
    </row>
    <row r="462" spans="1:1" x14ac:dyDescent="0.35">
      <c r="A462" s="4"/>
    </row>
    <row r="463" spans="1:1" x14ac:dyDescent="0.35">
      <c r="A463" s="4"/>
    </row>
    <row r="464" spans="1:1" x14ac:dyDescent="0.35">
      <c r="A464" s="4"/>
    </row>
    <row r="465" spans="1:1" x14ac:dyDescent="0.35">
      <c r="A465" s="4"/>
    </row>
    <row r="466" spans="1:1" x14ac:dyDescent="0.35">
      <c r="A466" s="4"/>
    </row>
    <row r="467" spans="1:1" x14ac:dyDescent="0.35">
      <c r="A467" s="4"/>
    </row>
    <row r="468" spans="1:1" x14ac:dyDescent="0.35">
      <c r="A468" s="4"/>
    </row>
    <row r="469" spans="1:1" x14ac:dyDescent="0.35">
      <c r="A469" s="4"/>
    </row>
    <row r="470" spans="1:1" x14ac:dyDescent="0.35">
      <c r="A470" s="4"/>
    </row>
    <row r="471" spans="1:1" x14ac:dyDescent="0.35">
      <c r="A471" s="4"/>
    </row>
    <row r="472" spans="1:1" x14ac:dyDescent="0.35">
      <c r="A472" s="4"/>
    </row>
    <row r="473" spans="1:1" x14ac:dyDescent="0.35">
      <c r="A473" s="4"/>
    </row>
    <row r="474" spans="1:1" x14ac:dyDescent="0.35">
      <c r="A474" s="4"/>
    </row>
    <row r="475" spans="1:1" x14ac:dyDescent="0.35">
      <c r="A475" s="4"/>
    </row>
    <row r="476" spans="1:1" x14ac:dyDescent="0.35">
      <c r="A476" s="4"/>
    </row>
    <row r="477" spans="1:1" x14ac:dyDescent="0.35">
      <c r="A477" s="4"/>
    </row>
    <row r="478" spans="1:1" x14ac:dyDescent="0.35">
      <c r="A478" s="4"/>
    </row>
    <row r="479" spans="1:1" x14ac:dyDescent="0.35">
      <c r="A479" s="4"/>
    </row>
    <row r="480" spans="1:1" x14ac:dyDescent="0.35">
      <c r="A480" s="4"/>
    </row>
    <row r="481" spans="1:1" x14ac:dyDescent="0.35">
      <c r="A481" s="4"/>
    </row>
    <row r="482" spans="1:1" x14ac:dyDescent="0.35">
      <c r="A482" s="4"/>
    </row>
    <row r="483" spans="1:1" x14ac:dyDescent="0.35">
      <c r="A483" s="4"/>
    </row>
    <row r="484" spans="1:1" x14ac:dyDescent="0.35">
      <c r="A484" s="4"/>
    </row>
    <row r="485" spans="1:1" x14ac:dyDescent="0.35">
      <c r="A485" s="4"/>
    </row>
    <row r="486" spans="1:1" x14ac:dyDescent="0.35">
      <c r="A486" s="4"/>
    </row>
    <row r="487" spans="1:1" x14ac:dyDescent="0.35">
      <c r="A487" s="4"/>
    </row>
    <row r="488" spans="1:1" x14ac:dyDescent="0.35">
      <c r="A488" s="4"/>
    </row>
    <row r="489" spans="1:1" x14ac:dyDescent="0.35">
      <c r="A489" s="4"/>
    </row>
    <row r="490" spans="1:1" x14ac:dyDescent="0.35">
      <c r="A490" s="4"/>
    </row>
    <row r="491" spans="1:1" x14ac:dyDescent="0.35">
      <c r="A491" s="4"/>
    </row>
    <row r="492" spans="1:1" x14ac:dyDescent="0.35">
      <c r="A492" s="4"/>
    </row>
    <row r="493" spans="1:1" x14ac:dyDescent="0.35">
      <c r="A493" s="4"/>
    </row>
    <row r="494" spans="1:1" x14ac:dyDescent="0.35">
      <c r="A494" s="4"/>
    </row>
    <row r="495" spans="1:1" x14ac:dyDescent="0.35">
      <c r="A495" s="4"/>
    </row>
    <row r="496" spans="1:1" x14ac:dyDescent="0.35">
      <c r="A496" s="4"/>
    </row>
    <row r="497" spans="1:1" x14ac:dyDescent="0.35">
      <c r="A497" s="4"/>
    </row>
    <row r="498" spans="1:1" x14ac:dyDescent="0.35">
      <c r="A498" s="4"/>
    </row>
    <row r="499" spans="1:1" x14ac:dyDescent="0.35">
      <c r="A499" s="4"/>
    </row>
    <row r="500" spans="1:1" x14ac:dyDescent="0.35">
      <c r="A500" s="4"/>
    </row>
    <row r="501" spans="1:1" x14ac:dyDescent="0.35">
      <c r="A501" s="4"/>
    </row>
    <row r="502" spans="1:1" x14ac:dyDescent="0.35">
      <c r="A502" s="4"/>
    </row>
    <row r="503" spans="1:1" x14ac:dyDescent="0.35">
      <c r="A503" s="4"/>
    </row>
    <row r="504" spans="1:1" x14ac:dyDescent="0.35">
      <c r="A504" s="4"/>
    </row>
    <row r="505" spans="1:1" x14ac:dyDescent="0.35">
      <c r="A505" s="4"/>
    </row>
    <row r="506" spans="1:1" x14ac:dyDescent="0.35">
      <c r="A506" s="4"/>
    </row>
    <row r="507" spans="1:1" x14ac:dyDescent="0.35">
      <c r="A507" s="4"/>
    </row>
    <row r="508" spans="1:1" x14ac:dyDescent="0.35">
      <c r="A508" s="4"/>
    </row>
    <row r="509" spans="1:1" x14ac:dyDescent="0.35">
      <c r="A509" s="4"/>
    </row>
    <row r="510" spans="1:1" x14ac:dyDescent="0.35">
      <c r="A510" s="4"/>
    </row>
    <row r="511" spans="1:1" x14ac:dyDescent="0.35">
      <c r="A511" s="4"/>
    </row>
    <row r="512" spans="1:1" x14ac:dyDescent="0.35">
      <c r="A512" s="4"/>
    </row>
    <row r="513" spans="1:1" x14ac:dyDescent="0.35">
      <c r="A513" s="4"/>
    </row>
    <row r="514" spans="1:1" x14ac:dyDescent="0.35">
      <c r="A514" s="4"/>
    </row>
    <row r="515" spans="1:1" x14ac:dyDescent="0.35">
      <c r="A515" s="4"/>
    </row>
    <row r="516" spans="1:1" x14ac:dyDescent="0.35">
      <c r="A516" s="4"/>
    </row>
    <row r="517" spans="1:1" x14ac:dyDescent="0.35">
      <c r="A517" s="4"/>
    </row>
    <row r="518" spans="1:1" x14ac:dyDescent="0.35">
      <c r="A518" s="4"/>
    </row>
    <row r="519" spans="1:1" x14ac:dyDescent="0.35">
      <c r="A519" s="4"/>
    </row>
    <row r="520" spans="1:1" x14ac:dyDescent="0.35">
      <c r="A520" s="4"/>
    </row>
    <row r="521" spans="1:1" x14ac:dyDescent="0.35">
      <c r="A521" s="4"/>
    </row>
    <row r="522" spans="1:1" x14ac:dyDescent="0.35">
      <c r="A522" s="4"/>
    </row>
    <row r="523" spans="1:1" x14ac:dyDescent="0.35">
      <c r="A523" s="4"/>
    </row>
    <row r="524" spans="1:1" x14ac:dyDescent="0.35">
      <c r="A524" s="4"/>
    </row>
    <row r="525" spans="1:1" x14ac:dyDescent="0.35">
      <c r="A525" s="4"/>
    </row>
    <row r="526" spans="1:1" x14ac:dyDescent="0.35">
      <c r="A526" s="4"/>
    </row>
    <row r="527" spans="1:1" x14ac:dyDescent="0.35">
      <c r="A527" s="4"/>
    </row>
    <row r="528" spans="1:1" x14ac:dyDescent="0.35">
      <c r="A528" s="4"/>
    </row>
    <row r="529" spans="1:1" x14ac:dyDescent="0.35">
      <c r="A529" s="4"/>
    </row>
    <row r="530" spans="1:1" x14ac:dyDescent="0.35">
      <c r="A530" s="4"/>
    </row>
    <row r="531" spans="1:1" x14ac:dyDescent="0.35">
      <c r="A531" s="4"/>
    </row>
    <row r="532" spans="1:1" x14ac:dyDescent="0.35">
      <c r="A532" s="4"/>
    </row>
    <row r="533" spans="1:1" x14ac:dyDescent="0.35">
      <c r="A533" s="4"/>
    </row>
    <row r="534" spans="1:1" x14ac:dyDescent="0.35">
      <c r="A534" s="4"/>
    </row>
    <row r="535" spans="1:1" x14ac:dyDescent="0.35">
      <c r="A535" s="4"/>
    </row>
    <row r="536" spans="1:1" x14ac:dyDescent="0.35">
      <c r="A536" s="4"/>
    </row>
    <row r="537" spans="1:1" x14ac:dyDescent="0.35">
      <c r="A537" s="4"/>
    </row>
    <row r="538" spans="1:1" x14ac:dyDescent="0.35">
      <c r="A538" s="4"/>
    </row>
    <row r="539" spans="1:1" x14ac:dyDescent="0.35">
      <c r="A539" s="4"/>
    </row>
    <row r="540" spans="1:1" x14ac:dyDescent="0.35">
      <c r="A540" s="4"/>
    </row>
    <row r="541" spans="1:1" x14ac:dyDescent="0.35">
      <c r="A541" s="4"/>
    </row>
    <row r="542" spans="1:1" x14ac:dyDescent="0.35">
      <c r="A542" s="4"/>
    </row>
    <row r="543" spans="1:1" x14ac:dyDescent="0.35">
      <c r="A543" s="4"/>
    </row>
    <row r="544" spans="1:1" x14ac:dyDescent="0.35">
      <c r="A544" s="4"/>
    </row>
    <row r="545" spans="1:1" x14ac:dyDescent="0.35">
      <c r="A545" s="4"/>
    </row>
    <row r="546" spans="1:1" x14ac:dyDescent="0.35">
      <c r="A546" s="4"/>
    </row>
    <row r="547" spans="1:1" x14ac:dyDescent="0.35">
      <c r="A547" s="4"/>
    </row>
    <row r="548" spans="1:1" x14ac:dyDescent="0.35">
      <c r="A548" s="4"/>
    </row>
    <row r="549" spans="1:1" x14ac:dyDescent="0.35">
      <c r="A549" s="4"/>
    </row>
    <row r="550" spans="1:1" x14ac:dyDescent="0.35">
      <c r="A550" s="4"/>
    </row>
    <row r="551" spans="1:1" x14ac:dyDescent="0.35">
      <c r="A551" s="4"/>
    </row>
    <row r="552" spans="1:1" x14ac:dyDescent="0.35">
      <c r="A552" s="4"/>
    </row>
    <row r="553" spans="1:1" x14ac:dyDescent="0.35">
      <c r="A553" s="4"/>
    </row>
    <row r="554" spans="1:1" x14ac:dyDescent="0.35">
      <c r="A554" s="4"/>
    </row>
    <row r="555" spans="1:1" x14ac:dyDescent="0.35">
      <c r="A555" s="4"/>
    </row>
    <row r="556" spans="1:1" x14ac:dyDescent="0.35">
      <c r="A556" s="4"/>
    </row>
    <row r="557" spans="1:1" x14ac:dyDescent="0.35">
      <c r="A557" s="4"/>
    </row>
    <row r="558" spans="1:1" x14ac:dyDescent="0.35">
      <c r="A558" s="4"/>
    </row>
    <row r="559" spans="1:1" x14ac:dyDescent="0.35">
      <c r="A559" s="4"/>
    </row>
    <row r="560" spans="1:1" x14ac:dyDescent="0.35">
      <c r="A560" s="4"/>
    </row>
    <row r="561" spans="1:1" x14ac:dyDescent="0.35">
      <c r="A561" s="4"/>
    </row>
    <row r="562" spans="1:1" x14ac:dyDescent="0.35">
      <c r="A562" s="4"/>
    </row>
    <row r="563" spans="1:1" x14ac:dyDescent="0.35">
      <c r="A563" s="4"/>
    </row>
    <row r="564" spans="1:1" x14ac:dyDescent="0.35">
      <c r="A564" s="4"/>
    </row>
    <row r="565" spans="1:1" x14ac:dyDescent="0.35">
      <c r="A565" s="4"/>
    </row>
    <row r="566" spans="1:1" x14ac:dyDescent="0.35">
      <c r="A566" s="4"/>
    </row>
    <row r="567" spans="1:1" x14ac:dyDescent="0.35">
      <c r="A567" s="4"/>
    </row>
    <row r="568" spans="1:1" x14ac:dyDescent="0.35">
      <c r="A568" s="4"/>
    </row>
    <row r="569" spans="1:1" x14ac:dyDescent="0.35">
      <c r="A569" s="4"/>
    </row>
    <row r="570" spans="1:1" x14ac:dyDescent="0.35">
      <c r="A570" s="4"/>
    </row>
    <row r="571" spans="1:1" x14ac:dyDescent="0.35">
      <c r="A571" s="4"/>
    </row>
    <row r="572" spans="1:1" x14ac:dyDescent="0.35">
      <c r="A572" s="4"/>
    </row>
    <row r="573" spans="1:1" x14ac:dyDescent="0.35">
      <c r="A573" s="4"/>
    </row>
    <row r="574" spans="1:1" x14ac:dyDescent="0.35">
      <c r="A574" s="4"/>
    </row>
    <row r="575" spans="1:1" x14ac:dyDescent="0.35">
      <c r="A575" s="4"/>
    </row>
    <row r="576" spans="1:1" x14ac:dyDescent="0.35">
      <c r="A576" s="4"/>
    </row>
    <row r="577" spans="1:1" x14ac:dyDescent="0.35">
      <c r="A577" s="4"/>
    </row>
    <row r="578" spans="1:1" x14ac:dyDescent="0.35">
      <c r="A578" s="4"/>
    </row>
    <row r="579" spans="1:1" x14ac:dyDescent="0.35">
      <c r="A579" s="4"/>
    </row>
    <row r="580" spans="1:1" x14ac:dyDescent="0.35">
      <c r="A580" s="4"/>
    </row>
    <row r="581" spans="1:1" x14ac:dyDescent="0.35">
      <c r="A581" s="4"/>
    </row>
    <row r="582" spans="1:1" x14ac:dyDescent="0.35">
      <c r="A582" s="4"/>
    </row>
    <row r="583" spans="1:1" x14ac:dyDescent="0.35">
      <c r="A583" s="4"/>
    </row>
    <row r="584" spans="1:1" x14ac:dyDescent="0.35">
      <c r="A584" s="4"/>
    </row>
    <row r="585" spans="1:1" x14ac:dyDescent="0.35">
      <c r="A585" s="4"/>
    </row>
    <row r="586" spans="1:1" x14ac:dyDescent="0.35">
      <c r="A586" s="4"/>
    </row>
    <row r="587" spans="1:1" x14ac:dyDescent="0.35">
      <c r="A587" s="4"/>
    </row>
    <row r="588" spans="1:1" x14ac:dyDescent="0.35">
      <c r="A588" s="4"/>
    </row>
    <row r="589" spans="1:1" x14ac:dyDescent="0.35">
      <c r="A589" s="4"/>
    </row>
    <row r="590" spans="1:1" x14ac:dyDescent="0.35">
      <c r="A590" s="4"/>
    </row>
    <row r="591" spans="1:1" x14ac:dyDescent="0.35">
      <c r="A591" s="4"/>
    </row>
    <row r="592" spans="1:1" x14ac:dyDescent="0.35">
      <c r="A592" s="4"/>
    </row>
    <row r="593" spans="1:1" x14ac:dyDescent="0.35">
      <c r="A593" s="4"/>
    </row>
    <row r="594" spans="1:1" x14ac:dyDescent="0.35">
      <c r="A594" s="4"/>
    </row>
    <row r="595" spans="1:1" x14ac:dyDescent="0.35">
      <c r="A595" s="4"/>
    </row>
    <row r="596" spans="1:1" x14ac:dyDescent="0.35">
      <c r="A596" s="4"/>
    </row>
    <row r="597" spans="1:1" x14ac:dyDescent="0.35">
      <c r="A597" s="4"/>
    </row>
    <row r="598" spans="1:1" x14ac:dyDescent="0.35">
      <c r="A598" s="4"/>
    </row>
    <row r="599" spans="1:1" x14ac:dyDescent="0.35">
      <c r="A599" s="4"/>
    </row>
    <row r="600" spans="1:1" x14ac:dyDescent="0.35">
      <c r="A600" s="4"/>
    </row>
    <row r="601" spans="1:1" x14ac:dyDescent="0.35">
      <c r="A601" s="4"/>
    </row>
    <row r="602" spans="1:1" x14ac:dyDescent="0.35">
      <c r="A602" s="4"/>
    </row>
    <row r="603" spans="1:1" x14ac:dyDescent="0.35">
      <c r="A603" s="4"/>
    </row>
    <row r="604" spans="1:1" x14ac:dyDescent="0.35">
      <c r="A604" s="4"/>
    </row>
    <row r="605" spans="1:1" x14ac:dyDescent="0.35">
      <c r="A605" s="4"/>
    </row>
    <row r="606" spans="1:1" x14ac:dyDescent="0.35">
      <c r="A606" s="4"/>
    </row>
    <row r="607" spans="1:1" x14ac:dyDescent="0.35">
      <c r="A607" s="4"/>
    </row>
    <row r="608" spans="1:1" x14ac:dyDescent="0.35">
      <c r="A608" s="4"/>
    </row>
    <row r="609" spans="1:1" x14ac:dyDescent="0.35">
      <c r="A609" s="4"/>
    </row>
    <row r="610" spans="1:1" x14ac:dyDescent="0.35">
      <c r="A610" s="4"/>
    </row>
    <row r="611" spans="1:1" x14ac:dyDescent="0.35">
      <c r="A611" s="4"/>
    </row>
    <row r="612" spans="1:1" x14ac:dyDescent="0.35">
      <c r="A612" s="4"/>
    </row>
    <row r="613" spans="1:1" x14ac:dyDescent="0.35">
      <c r="A613" s="4"/>
    </row>
    <row r="614" spans="1:1" x14ac:dyDescent="0.35">
      <c r="A614" s="4"/>
    </row>
    <row r="615" spans="1:1" x14ac:dyDescent="0.35">
      <c r="A615" s="4"/>
    </row>
    <row r="616" spans="1:1" x14ac:dyDescent="0.35">
      <c r="A616" s="4"/>
    </row>
    <row r="617" spans="1:1" x14ac:dyDescent="0.35">
      <c r="A617" s="4"/>
    </row>
    <row r="618" spans="1:1" x14ac:dyDescent="0.35">
      <c r="A618" s="4"/>
    </row>
    <row r="619" spans="1:1" x14ac:dyDescent="0.35">
      <c r="A619" s="4"/>
    </row>
    <row r="620" spans="1:1" x14ac:dyDescent="0.35">
      <c r="A620" s="4"/>
    </row>
    <row r="621" spans="1:1" x14ac:dyDescent="0.35">
      <c r="A621" s="4"/>
    </row>
    <row r="622" spans="1:1" x14ac:dyDescent="0.35">
      <c r="A622" s="4"/>
    </row>
    <row r="623" spans="1:1" x14ac:dyDescent="0.35">
      <c r="A623" s="4"/>
    </row>
    <row r="624" spans="1:1" x14ac:dyDescent="0.35">
      <c r="A624" s="4"/>
    </row>
    <row r="625" spans="1:1" x14ac:dyDescent="0.35">
      <c r="A625" s="4"/>
    </row>
    <row r="626" spans="1:1" x14ac:dyDescent="0.35">
      <c r="A626" s="4"/>
    </row>
    <row r="627" spans="1:1" x14ac:dyDescent="0.35">
      <c r="A627" s="4"/>
    </row>
    <row r="628" spans="1:1" x14ac:dyDescent="0.35">
      <c r="A628" s="4"/>
    </row>
    <row r="629" spans="1:1" x14ac:dyDescent="0.35">
      <c r="A629" s="4"/>
    </row>
    <row r="630" spans="1:1" x14ac:dyDescent="0.35">
      <c r="A630" s="4"/>
    </row>
    <row r="631" spans="1:1" x14ac:dyDescent="0.35">
      <c r="A631" s="4"/>
    </row>
    <row r="632" spans="1:1" x14ac:dyDescent="0.35">
      <c r="A632" s="4"/>
    </row>
    <row r="633" spans="1:1" x14ac:dyDescent="0.35">
      <c r="A633" s="4"/>
    </row>
    <row r="634" spans="1:1" x14ac:dyDescent="0.35">
      <c r="A634" s="4"/>
    </row>
    <row r="635" spans="1:1" x14ac:dyDescent="0.35">
      <c r="A635" s="4"/>
    </row>
    <row r="636" spans="1:1" x14ac:dyDescent="0.35">
      <c r="A636" s="4"/>
    </row>
    <row r="637" spans="1:1" x14ac:dyDescent="0.35">
      <c r="A637" s="4"/>
    </row>
    <row r="638" spans="1:1" x14ac:dyDescent="0.35">
      <c r="A638" s="4"/>
    </row>
    <row r="639" spans="1:1" x14ac:dyDescent="0.35">
      <c r="A639" s="4"/>
    </row>
    <row r="640" spans="1:1" x14ac:dyDescent="0.35">
      <c r="A640" s="4"/>
    </row>
    <row r="641" spans="1:1" x14ac:dyDescent="0.35">
      <c r="A641" s="4"/>
    </row>
    <row r="642" spans="1:1" x14ac:dyDescent="0.35">
      <c r="A642" s="4"/>
    </row>
    <row r="643" spans="1:1" x14ac:dyDescent="0.35">
      <c r="A643" s="4"/>
    </row>
    <row r="644" spans="1:1" x14ac:dyDescent="0.35">
      <c r="A644" s="4"/>
    </row>
    <row r="645" spans="1:1" x14ac:dyDescent="0.35">
      <c r="A645" s="4"/>
    </row>
    <row r="646" spans="1:1" x14ac:dyDescent="0.35">
      <c r="A646" s="4"/>
    </row>
    <row r="647" spans="1:1" x14ac:dyDescent="0.35">
      <c r="A647" s="4"/>
    </row>
    <row r="648" spans="1:1" x14ac:dyDescent="0.35">
      <c r="A648" s="4"/>
    </row>
    <row r="649" spans="1:1" x14ac:dyDescent="0.35">
      <c r="A649" s="4"/>
    </row>
    <row r="650" spans="1:1" x14ac:dyDescent="0.35">
      <c r="A650" s="4"/>
    </row>
    <row r="651" spans="1:1" x14ac:dyDescent="0.35">
      <c r="A651" s="4"/>
    </row>
    <row r="652" spans="1:1" x14ac:dyDescent="0.35">
      <c r="A652" s="4"/>
    </row>
    <row r="653" spans="1:1" x14ac:dyDescent="0.35">
      <c r="A653" s="4"/>
    </row>
    <row r="654" spans="1:1" x14ac:dyDescent="0.35">
      <c r="A654" s="4"/>
    </row>
    <row r="655" spans="1:1" x14ac:dyDescent="0.35">
      <c r="A655" s="4"/>
    </row>
    <row r="656" spans="1:1" x14ac:dyDescent="0.35">
      <c r="A656" s="4"/>
    </row>
    <row r="657" spans="1:1" x14ac:dyDescent="0.35">
      <c r="A657" s="4"/>
    </row>
    <row r="658" spans="1:1" x14ac:dyDescent="0.35">
      <c r="A658" s="4"/>
    </row>
    <row r="659" spans="1:1" x14ac:dyDescent="0.35">
      <c r="A659" s="4"/>
    </row>
    <row r="660" spans="1:1" x14ac:dyDescent="0.35">
      <c r="A660" s="4"/>
    </row>
    <row r="661" spans="1:1" x14ac:dyDescent="0.35">
      <c r="A661" s="4"/>
    </row>
    <row r="662" spans="1:1" x14ac:dyDescent="0.35">
      <c r="A662" s="4"/>
    </row>
    <row r="663" spans="1:1" x14ac:dyDescent="0.35">
      <c r="A663" s="4"/>
    </row>
    <row r="664" spans="1:1" x14ac:dyDescent="0.35">
      <c r="A664" s="4"/>
    </row>
    <row r="665" spans="1:1" x14ac:dyDescent="0.35">
      <c r="A665" s="4"/>
    </row>
    <row r="666" spans="1:1" x14ac:dyDescent="0.35">
      <c r="A666" s="4"/>
    </row>
    <row r="667" spans="1:1" x14ac:dyDescent="0.35">
      <c r="A667" s="4"/>
    </row>
    <row r="668" spans="1:1" x14ac:dyDescent="0.35">
      <c r="A668" s="4"/>
    </row>
    <row r="669" spans="1:1" x14ac:dyDescent="0.35">
      <c r="A669" s="4"/>
    </row>
    <row r="670" spans="1:1" x14ac:dyDescent="0.35">
      <c r="A670" s="4"/>
    </row>
    <row r="671" spans="1:1" x14ac:dyDescent="0.35">
      <c r="A671" s="4"/>
    </row>
    <row r="672" spans="1:1" x14ac:dyDescent="0.35">
      <c r="A672" s="4"/>
    </row>
    <row r="673" spans="1:1" x14ac:dyDescent="0.35">
      <c r="A673" s="4"/>
    </row>
    <row r="674" spans="1:1" x14ac:dyDescent="0.35">
      <c r="A674" s="4"/>
    </row>
    <row r="675" spans="1:1" x14ac:dyDescent="0.35">
      <c r="A675" s="4"/>
    </row>
    <row r="676" spans="1:1" x14ac:dyDescent="0.35">
      <c r="A676" s="4"/>
    </row>
    <row r="677" spans="1:1" x14ac:dyDescent="0.35">
      <c r="A677" s="4"/>
    </row>
    <row r="678" spans="1:1" x14ac:dyDescent="0.35">
      <c r="A678" s="4"/>
    </row>
    <row r="679" spans="1:1" x14ac:dyDescent="0.35">
      <c r="A679" s="4"/>
    </row>
    <row r="680" spans="1:1" x14ac:dyDescent="0.35">
      <c r="A680" s="4"/>
    </row>
    <row r="681" spans="1:1" x14ac:dyDescent="0.35">
      <c r="A681" s="4"/>
    </row>
    <row r="682" spans="1:1" x14ac:dyDescent="0.35">
      <c r="A682" s="4"/>
    </row>
    <row r="683" spans="1:1" x14ac:dyDescent="0.35">
      <c r="A683" s="4"/>
    </row>
    <row r="684" spans="1:1" x14ac:dyDescent="0.35">
      <c r="A684" s="4"/>
    </row>
    <row r="685" spans="1:1" x14ac:dyDescent="0.35">
      <c r="A685" s="4"/>
    </row>
    <row r="686" spans="1:1" x14ac:dyDescent="0.35">
      <c r="A686" s="4"/>
    </row>
    <row r="687" spans="1:1" x14ac:dyDescent="0.35">
      <c r="A687" s="4"/>
    </row>
    <row r="688" spans="1:1" x14ac:dyDescent="0.35">
      <c r="A688" s="4"/>
    </row>
    <row r="689" spans="1:1" x14ac:dyDescent="0.35">
      <c r="A689" s="4"/>
    </row>
    <row r="690" spans="1:1" x14ac:dyDescent="0.35">
      <c r="A690" s="4"/>
    </row>
    <row r="691" spans="1:1" x14ac:dyDescent="0.35">
      <c r="A691" s="4"/>
    </row>
    <row r="692" spans="1:1" x14ac:dyDescent="0.35">
      <c r="A692" s="4"/>
    </row>
    <row r="693" spans="1:1" x14ac:dyDescent="0.35">
      <c r="A693" s="4"/>
    </row>
    <row r="694" spans="1:1" x14ac:dyDescent="0.35">
      <c r="A694" s="4"/>
    </row>
    <row r="695" spans="1:1" x14ac:dyDescent="0.35">
      <c r="A695" s="4"/>
    </row>
    <row r="696" spans="1:1" x14ac:dyDescent="0.35">
      <c r="A696" s="4"/>
    </row>
    <row r="697" spans="1:1" x14ac:dyDescent="0.35">
      <c r="A697" s="4"/>
    </row>
    <row r="698" spans="1:1" x14ac:dyDescent="0.35">
      <c r="A698" s="4"/>
    </row>
    <row r="699" spans="1:1" x14ac:dyDescent="0.35">
      <c r="A699" s="4"/>
    </row>
    <row r="700" spans="1:1" x14ac:dyDescent="0.35">
      <c r="A700" s="4"/>
    </row>
    <row r="701" spans="1:1" x14ac:dyDescent="0.35">
      <c r="A701" s="4"/>
    </row>
    <row r="702" spans="1:1" x14ac:dyDescent="0.35">
      <c r="A702" s="4"/>
    </row>
    <row r="703" spans="1:1" x14ac:dyDescent="0.35">
      <c r="A703" s="4"/>
    </row>
    <row r="704" spans="1:1" x14ac:dyDescent="0.35">
      <c r="A704" s="4"/>
    </row>
    <row r="705" spans="1:1" x14ac:dyDescent="0.35">
      <c r="A705" s="4"/>
    </row>
    <row r="706" spans="1:1" x14ac:dyDescent="0.35">
      <c r="A706" s="4"/>
    </row>
    <row r="707" spans="1:1" x14ac:dyDescent="0.35">
      <c r="A707" s="4"/>
    </row>
    <row r="708" spans="1:1" x14ac:dyDescent="0.35">
      <c r="A708" s="4"/>
    </row>
    <row r="709" spans="1:1" x14ac:dyDescent="0.35">
      <c r="A709" s="4"/>
    </row>
    <row r="710" spans="1:1" x14ac:dyDescent="0.35">
      <c r="A710" s="4"/>
    </row>
    <row r="711" spans="1:1" x14ac:dyDescent="0.35">
      <c r="A711" s="4"/>
    </row>
    <row r="712" spans="1:1" x14ac:dyDescent="0.35">
      <c r="A712" s="4"/>
    </row>
    <row r="713" spans="1:1" x14ac:dyDescent="0.35">
      <c r="A713" s="4"/>
    </row>
    <row r="714" spans="1:1" x14ac:dyDescent="0.35">
      <c r="A714" s="4"/>
    </row>
    <row r="715" spans="1:1" x14ac:dyDescent="0.35">
      <c r="A715" s="4"/>
    </row>
    <row r="716" spans="1:1" x14ac:dyDescent="0.35">
      <c r="A716" s="4"/>
    </row>
    <row r="717" spans="1:1" x14ac:dyDescent="0.35">
      <c r="A717" s="4"/>
    </row>
    <row r="718" spans="1:1" x14ac:dyDescent="0.35">
      <c r="A718" s="4"/>
    </row>
    <row r="719" spans="1:1" x14ac:dyDescent="0.35">
      <c r="A719" s="4"/>
    </row>
    <row r="720" spans="1:1" x14ac:dyDescent="0.35">
      <c r="A720" s="4"/>
    </row>
    <row r="721" spans="1:1" x14ac:dyDescent="0.35">
      <c r="A721" s="4"/>
    </row>
    <row r="722" spans="1:1" x14ac:dyDescent="0.35">
      <c r="A722" s="4"/>
    </row>
    <row r="723" spans="1:1" x14ac:dyDescent="0.35">
      <c r="A723" s="4"/>
    </row>
    <row r="724" spans="1:1" x14ac:dyDescent="0.35">
      <c r="A724" s="4"/>
    </row>
    <row r="725" spans="1:1" x14ac:dyDescent="0.35">
      <c r="A725" s="4"/>
    </row>
    <row r="726" spans="1:1" x14ac:dyDescent="0.35">
      <c r="A726" s="4"/>
    </row>
    <row r="727" spans="1:1" x14ac:dyDescent="0.35">
      <c r="A727" s="4"/>
    </row>
    <row r="728" spans="1:1" x14ac:dyDescent="0.35">
      <c r="A728" s="4"/>
    </row>
    <row r="729" spans="1:1" x14ac:dyDescent="0.35">
      <c r="A729" s="4"/>
    </row>
    <row r="730" spans="1:1" x14ac:dyDescent="0.35">
      <c r="A730" s="4"/>
    </row>
    <row r="731" spans="1:1" x14ac:dyDescent="0.35">
      <c r="A731" s="4"/>
    </row>
    <row r="732" spans="1:1" x14ac:dyDescent="0.35">
      <c r="A732" s="4"/>
    </row>
    <row r="733" spans="1:1" x14ac:dyDescent="0.35">
      <c r="A733" s="4"/>
    </row>
    <row r="734" spans="1:1" x14ac:dyDescent="0.35">
      <c r="A734" s="4"/>
    </row>
    <row r="735" spans="1:1" x14ac:dyDescent="0.35">
      <c r="A735" s="4"/>
    </row>
    <row r="736" spans="1:1" x14ac:dyDescent="0.35">
      <c r="A736" s="4"/>
    </row>
    <row r="737" spans="1:1" x14ac:dyDescent="0.35">
      <c r="A737" s="4"/>
    </row>
    <row r="738" spans="1:1" x14ac:dyDescent="0.35">
      <c r="A738" s="4"/>
    </row>
    <row r="739" spans="1:1" x14ac:dyDescent="0.35">
      <c r="A739" s="4"/>
    </row>
    <row r="740" spans="1:1" x14ac:dyDescent="0.35">
      <c r="A740" s="4"/>
    </row>
    <row r="741" spans="1:1" x14ac:dyDescent="0.35">
      <c r="A741" s="4"/>
    </row>
    <row r="742" spans="1:1" x14ac:dyDescent="0.35">
      <c r="A742" s="4"/>
    </row>
    <row r="743" spans="1:1" x14ac:dyDescent="0.35">
      <c r="A743" s="4"/>
    </row>
    <row r="744" spans="1:1" x14ac:dyDescent="0.35">
      <c r="A744" s="4"/>
    </row>
    <row r="745" spans="1:1" x14ac:dyDescent="0.35">
      <c r="A745" s="4"/>
    </row>
    <row r="746" spans="1:1" x14ac:dyDescent="0.35">
      <c r="A746" s="4"/>
    </row>
    <row r="747" spans="1:1" x14ac:dyDescent="0.35">
      <c r="A747" s="4"/>
    </row>
    <row r="748" spans="1:1" x14ac:dyDescent="0.35">
      <c r="A748" s="4"/>
    </row>
    <row r="749" spans="1:1" x14ac:dyDescent="0.35">
      <c r="A749" s="4"/>
    </row>
    <row r="750" spans="1:1" x14ac:dyDescent="0.35">
      <c r="A750" s="4"/>
    </row>
    <row r="751" spans="1:1" x14ac:dyDescent="0.35">
      <c r="A751" s="4"/>
    </row>
    <row r="752" spans="1:1" x14ac:dyDescent="0.35">
      <c r="A752" s="4"/>
    </row>
    <row r="753" spans="1:1" x14ac:dyDescent="0.35">
      <c r="A753" s="4"/>
    </row>
    <row r="754" spans="1:1" x14ac:dyDescent="0.35">
      <c r="A754" s="4"/>
    </row>
    <row r="755" spans="1:1" x14ac:dyDescent="0.35">
      <c r="A755" s="4"/>
    </row>
    <row r="756" spans="1:1" x14ac:dyDescent="0.35">
      <c r="A756" s="4"/>
    </row>
    <row r="757" spans="1:1" x14ac:dyDescent="0.35">
      <c r="A757" s="4"/>
    </row>
    <row r="758" spans="1:1" x14ac:dyDescent="0.35">
      <c r="A758" s="4"/>
    </row>
    <row r="759" spans="1:1" x14ac:dyDescent="0.35">
      <c r="A759" s="4"/>
    </row>
    <row r="760" spans="1:1" x14ac:dyDescent="0.35">
      <c r="A760" s="4"/>
    </row>
    <row r="761" spans="1:1" x14ac:dyDescent="0.35">
      <c r="A761" s="4"/>
    </row>
    <row r="762" spans="1:1" x14ac:dyDescent="0.35">
      <c r="A762" s="4"/>
    </row>
    <row r="763" spans="1:1" x14ac:dyDescent="0.35">
      <c r="A763" s="4"/>
    </row>
    <row r="764" spans="1:1" x14ac:dyDescent="0.35">
      <c r="A764" s="4"/>
    </row>
    <row r="765" spans="1:1" x14ac:dyDescent="0.35">
      <c r="A765" s="4"/>
    </row>
    <row r="766" spans="1:1" x14ac:dyDescent="0.35">
      <c r="A766" s="4"/>
    </row>
    <row r="767" spans="1:1" x14ac:dyDescent="0.35">
      <c r="A767" s="4"/>
    </row>
    <row r="768" spans="1:1" x14ac:dyDescent="0.35">
      <c r="A768" s="4"/>
    </row>
    <row r="769" spans="1:1" x14ac:dyDescent="0.35">
      <c r="A769" s="4"/>
    </row>
    <row r="770" spans="1:1" x14ac:dyDescent="0.35">
      <c r="A770" s="4"/>
    </row>
    <row r="771" spans="1:1" x14ac:dyDescent="0.35">
      <c r="A771" s="4"/>
    </row>
    <row r="772" spans="1:1" x14ac:dyDescent="0.35">
      <c r="A772" s="4"/>
    </row>
    <row r="773" spans="1:1" x14ac:dyDescent="0.35">
      <c r="A773" s="4"/>
    </row>
    <row r="774" spans="1:1" x14ac:dyDescent="0.35">
      <c r="A774" s="4"/>
    </row>
    <row r="775" spans="1:1" x14ac:dyDescent="0.35">
      <c r="A775" s="4"/>
    </row>
    <row r="776" spans="1:1" x14ac:dyDescent="0.35">
      <c r="A776" s="4"/>
    </row>
    <row r="777" spans="1:1" x14ac:dyDescent="0.35">
      <c r="A777" s="4"/>
    </row>
    <row r="778" spans="1:1" x14ac:dyDescent="0.35">
      <c r="A778" s="4"/>
    </row>
    <row r="779" spans="1:1" x14ac:dyDescent="0.35">
      <c r="A779" s="4"/>
    </row>
    <row r="780" spans="1:1" x14ac:dyDescent="0.35">
      <c r="A780" s="4"/>
    </row>
    <row r="781" spans="1:1" x14ac:dyDescent="0.35">
      <c r="A781" s="4"/>
    </row>
    <row r="782" spans="1:1" x14ac:dyDescent="0.35">
      <c r="A782" s="4"/>
    </row>
    <row r="783" spans="1:1" x14ac:dyDescent="0.35">
      <c r="A783" s="4"/>
    </row>
    <row r="784" spans="1:1" x14ac:dyDescent="0.35">
      <c r="A784" s="4"/>
    </row>
    <row r="785" spans="1:1" x14ac:dyDescent="0.35">
      <c r="A785" s="4"/>
    </row>
    <row r="786" spans="1:1" x14ac:dyDescent="0.35">
      <c r="A786" s="4"/>
    </row>
    <row r="787" spans="1:1" x14ac:dyDescent="0.35">
      <c r="A787" s="4"/>
    </row>
    <row r="788" spans="1:1" x14ac:dyDescent="0.35">
      <c r="A788" s="4"/>
    </row>
    <row r="789" spans="1:1" x14ac:dyDescent="0.35">
      <c r="A789" s="4"/>
    </row>
    <row r="790" spans="1:1" x14ac:dyDescent="0.35">
      <c r="A790" s="4"/>
    </row>
    <row r="791" spans="1:1" x14ac:dyDescent="0.35">
      <c r="A791" s="4"/>
    </row>
    <row r="792" spans="1:1" x14ac:dyDescent="0.35">
      <c r="A792" s="4"/>
    </row>
    <row r="793" spans="1:1" x14ac:dyDescent="0.35">
      <c r="A793" s="4"/>
    </row>
    <row r="794" spans="1:1" x14ac:dyDescent="0.35">
      <c r="A794" s="4"/>
    </row>
    <row r="795" spans="1:1" x14ac:dyDescent="0.35">
      <c r="A795" s="4"/>
    </row>
    <row r="796" spans="1:1" x14ac:dyDescent="0.35">
      <c r="A796" s="4"/>
    </row>
    <row r="797" spans="1:1" x14ac:dyDescent="0.35">
      <c r="A797" s="4"/>
    </row>
    <row r="798" spans="1:1" x14ac:dyDescent="0.35">
      <c r="A798" s="4"/>
    </row>
    <row r="799" spans="1:1" x14ac:dyDescent="0.35">
      <c r="A799" s="4"/>
    </row>
    <row r="800" spans="1:1" x14ac:dyDescent="0.35">
      <c r="A800" s="4"/>
    </row>
    <row r="801" spans="1:1" x14ac:dyDescent="0.35">
      <c r="A801" s="4"/>
    </row>
    <row r="802" spans="1:1" x14ac:dyDescent="0.35">
      <c r="A802" s="4"/>
    </row>
    <row r="803" spans="1:1" x14ac:dyDescent="0.35">
      <c r="A803" s="4"/>
    </row>
    <row r="804" spans="1:1" x14ac:dyDescent="0.35">
      <c r="A804" s="4"/>
    </row>
    <row r="805" spans="1:1" x14ac:dyDescent="0.35">
      <c r="A805" s="4"/>
    </row>
    <row r="806" spans="1:1" x14ac:dyDescent="0.35">
      <c r="A806" s="4"/>
    </row>
    <row r="807" spans="1:1" x14ac:dyDescent="0.35">
      <c r="A807" s="4"/>
    </row>
    <row r="808" spans="1:1" x14ac:dyDescent="0.35">
      <c r="A808" s="4"/>
    </row>
    <row r="809" spans="1:1" x14ac:dyDescent="0.35">
      <c r="A809" s="4"/>
    </row>
    <row r="810" spans="1:1" x14ac:dyDescent="0.35">
      <c r="A810" s="4"/>
    </row>
    <row r="811" spans="1:1" x14ac:dyDescent="0.35">
      <c r="A811" s="4"/>
    </row>
    <row r="812" spans="1:1" x14ac:dyDescent="0.35">
      <c r="A812" s="4"/>
    </row>
    <row r="813" spans="1:1" x14ac:dyDescent="0.35">
      <c r="A813" s="4"/>
    </row>
    <row r="814" spans="1:1" x14ac:dyDescent="0.35">
      <c r="A814" s="4"/>
    </row>
    <row r="815" spans="1:1" x14ac:dyDescent="0.35">
      <c r="A815" s="4"/>
    </row>
    <row r="816" spans="1:1" x14ac:dyDescent="0.35">
      <c r="A816" s="4"/>
    </row>
    <row r="817" spans="1:1" x14ac:dyDescent="0.35">
      <c r="A817" s="4"/>
    </row>
    <row r="818" spans="1:1" x14ac:dyDescent="0.35">
      <c r="A818" s="4"/>
    </row>
    <row r="819" spans="1:1" x14ac:dyDescent="0.35">
      <c r="A819" s="4"/>
    </row>
    <row r="820" spans="1:1" x14ac:dyDescent="0.35">
      <c r="A820" s="4"/>
    </row>
    <row r="821" spans="1:1" x14ac:dyDescent="0.35">
      <c r="A821" s="4"/>
    </row>
    <row r="822" spans="1:1" x14ac:dyDescent="0.35">
      <c r="A822" s="4"/>
    </row>
    <row r="823" spans="1:1" x14ac:dyDescent="0.35">
      <c r="A823" s="4"/>
    </row>
    <row r="824" spans="1:1" x14ac:dyDescent="0.35">
      <c r="A824" s="4"/>
    </row>
    <row r="825" spans="1:1" x14ac:dyDescent="0.35">
      <c r="A825" s="4"/>
    </row>
    <row r="826" spans="1:1" x14ac:dyDescent="0.35">
      <c r="A826" s="4"/>
    </row>
    <row r="827" spans="1:1" x14ac:dyDescent="0.35">
      <c r="A827" s="4"/>
    </row>
    <row r="828" spans="1:1" x14ac:dyDescent="0.35">
      <c r="A828" s="4"/>
    </row>
    <row r="829" spans="1:1" x14ac:dyDescent="0.35">
      <c r="A829" s="4"/>
    </row>
    <row r="830" spans="1:1" x14ac:dyDescent="0.35">
      <c r="A830" s="4"/>
    </row>
    <row r="831" spans="1:1" x14ac:dyDescent="0.35">
      <c r="A831" s="4"/>
    </row>
    <row r="832" spans="1:1" x14ac:dyDescent="0.35">
      <c r="A832" s="4"/>
    </row>
    <row r="833" spans="1:1" x14ac:dyDescent="0.35">
      <c r="A833" s="4"/>
    </row>
    <row r="834" spans="1:1" x14ac:dyDescent="0.35">
      <c r="A834" s="4"/>
    </row>
    <row r="835" spans="1:1" x14ac:dyDescent="0.35">
      <c r="A835" s="4"/>
    </row>
    <row r="836" spans="1:1" x14ac:dyDescent="0.35">
      <c r="A836" s="4"/>
    </row>
    <row r="837" spans="1:1" x14ac:dyDescent="0.35">
      <c r="A837" s="4"/>
    </row>
    <row r="838" spans="1:1" x14ac:dyDescent="0.35">
      <c r="A838" s="4"/>
    </row>
    <row r="839" spans="1:1" x14ac:dyDescent="0.35">
      <c r="A839" s="4"/>
    </row>
    <row r="840" spans="1:1" x14ac:dyDescent="0.35">
      <c r="A840" s="4"/>
    </row>
    <row r="841" spans="1:1" x14ac:dyDescent="0.35">
      <c r="A841" s="4"/>
    </row>
    <row r="842" spans="1:1" x14ac:dyDescent="0.35">
      <c r="A842" s="4"/>
    </row>
    <row r="843" spans="1:1" x14ac:dyDescent="0.35">
      <c r="A843" s="4"/>
    </row>
    <row r="844" spans="1:1" x14ac:dyDescent="0.35">
      <c r="A844" s="4"/>
    </row>
    <row r="845" spans="1:1" x14ac:dyDescent="0.35">
      <c r="A845" s="4"/>
    </row>
    <row r="846" spans="1:1" x14ac:dyDescent="0.35">
      <c r="A846" s="4"/>
    </row>
    <row r="847" spans="1:1" x14ac:dyDescent="0.35">
      <c r="A847" s="4"/>
    </row>
    <row r="848" spans="1:1" x14ac:dyDescent="0.35">
      <c r="A848" s="4"/>
    </row>
    <row r="849" spans="1:1" x14ac:dyDescent="0.35">
      <c r="A849" s="4"/>
    </row>
    <row r="850" spans="1:1" x14ac:dyDescent="0.35">
      <c r="A850" s="4"/>
    </row>
    <row r="851" spans="1:1" x14ac:dyDescent="0.35">
      <c r="A851" s="4"/>
    </row>
    <row r="852" spans="1:1" x14ac:dyDescent="0.35">
      <c r="A852" s="4"/>
    </row>
    <row r="853" spans="1:1" x14ac:dyDescent="0.35">
      <c r="A853" s="4"/>
    </row>
    <row r="854" spans="1:1" x14ac:dyDescent="0.35">
      <c r="A854" s="4"/>
    </row>
    <row r="855" spans="1:1" x14ac:dyDescent="0.35">
      <c r="A855" s="4"/>
    </row>
    <row r="856" spans="1:1" x14ac:dyDescent="0.35">
      <c r="A856" s="4"/>
    </row>
    <row r="857" spans="1:1" x14ac:dyDescent="0.35">
      <c r="A857" s="4"/>
    </row>
    <row r="858" spans="1:1" x14ac:dyDescent="0.35">
      <c r="A858" s="4"/>
    </row>
    <row r="859" spans="1:1" x14ac:dyDescent="0.35">
      <c r="A859" s="4"/>
    </row>
    <row r="860" spans="1:1" x14ac:dyDescent="0.35">
      <c r="A860" s="4"/>
    </row>
    <row r="861" spans="1:1" x14ac:dyDescent="0.35">
      <c r="A861" s="4"/>
    </row>
    <row r="862" spans="1:1" x14ac:dyDescent="0.35">
      <c r="A862" s="4"/>
    </row>
    <row r="863" spans="1:1" x14ac:dyDescent="0.35">
      <c r="A863" s="4"/>
    </row>
    <row r="864" spans="1:1" x14ac:dyDescent="0.35">
      <c r="A864" s="4"/>
    </row>
    <row r="865" spans="1:1" x14ac:dyDescent="0.35">
      <c r="A865" s="4"/>
    </row>
    <row r="866" spans="1:1" x14ac:dyDescent="0.35">
      <c r="A866" s="4"/>
    </row>
    <row r="867" spans="1:1" x14ac:dyDescent="0.35">
      <c r="A867" s="4"/>
    </row>
    <row r="868" spans="1:1" x14ac:dyDescent="0.35">
      <c r="A868" s="4"/>
    </row>
    <row r="869" spans="1:1" x14ac:dyDescent="0.35">
      <c r="A869" s="4"/>
    </row>
    <row r="870" spans="1:1" x14ac:dyDescent="0.35">
      <c r="A870" s="4"/>
    </row>
    <row r="871" spans="1:1" x14ac:dyDescent="0.35">
      <c r="A871" s="4"/>
    </row>
    <row r="872" spans="1:1" x14ac:dyDescent="0.35">
      <c r="A872" s="4"/>
    </row>
    <row r="873" spans="1:1" x14ac:dyDescent="0.35">
      <c r="A873" s="4"/>
    </row>
    <row r="874" spans="1:1" x14ac:dyDescent="0.35">
      <c r="A874" s="4"/>
    </row>
    <row r="875" spans="1:1" x14ac:dyDescent="0.35">
      <c r="A875" s="4"/>
    </row>
    <row r="876" spans="1:1" x14ac:dyDescent="0.35">
      <c r="A876" s="4"/>
    </row>
    <row r="877" spans="1:1" x14ac:dyDescent="0.35">
      <c r="A877" s="4"/>
    </row>
    <row r="878" spans="1:1" x14ac:dyDescent="0.35">
      <c r="A878" s="4"/>
    </row>
    <row r="879" spans="1:1" x14ac:dyDescent="0.35">
      <c r="A879" s="4"/>
    </row>
    <row r="880" spans="1:1" x14ac:dyDescent="0.35">
      <c r="A880" s="4"/>
    </row>
    <row r="881" spans="1:1" x14ac:dyDescent="0.35">
      <c r="A881" s="4"/>
    </row>
    <row r="882" spans="1:1" x14ac:dyDescent="0.35">
      <c r="A882" s="4"/>
    </row>
    <row r="883" spans="1:1" x14ac:dyDescent="0.35">
      <c r="A883" s="4"/>
    </row>
    <row r="884" spans="1:1" x14ac:dyDescent="0.35">
      <c r="A884" s="4"/>
    </row>
    <row r="885" spans="1:1" x14ac:dyDescent="0.35">
      <c r="A885" s="4"/>
    </row>
    <row r="886" spans="1:1" x14ac:dyDescent="0.35">
      <c r="A886" s="4"/>
    </row>
    <row r="887" spans="1:1" x14ac:dyDescent="0.35">
      <c r="A887" s="4"/>
    </row>
    <row r="888" spans="1:1" x14ac:dyDescent="0.35">
      <c r="A888" s="4"/>
    </row>
    <row r="889" spans="1:1" x14ac:dyDescent="0.35">
      <c r="A889" s="4"/>
    </row>
    <row r="890" spans="1:1" x14ac:dyDescent="0.35">
      <c r="A890" s="4"/>
    </row>
    <row r="891" spans="1:1" x14ac:dyDescent="0.35">
      <c r="A891" s="4"/>
    </row>
    <row r="892" spans="1:1" x14ac:dyDescent="0.35">
      <c r="A892" s="4"/>
    </row>
    <row r="893" spans="1:1" x14ac:dyDescent="0.35">
      <c r="A893" s="4"/>
    </row>
    <row r="894" spans="1:1" x14ac:dyDescent="0.35">
      <c r="A894" s="4"/>
    </row>
    <row r="895" spans="1:1" x14ac:dyDescent="0.35">
      <c r="A895" s="4"/>
    </row>
    <row r="896" spans="1:1" x14ac:dyDescent="0.35">
      <c r="A896" s="4"/>
    </row>
    <row r="897" spans="1:1" x14ac:dyDescent="0.35">
      <c r="A897" s="4"/>
    </row>
    <row r="898" spans="1:1" x14ac:dyDescent="0.35">
      <c r="A898" s="4"/>
    </row>
    <row r="899" spans="1:1" x14ac:dyDescent="0.35">
      <c r="A899" s="4"/>
    </row>
    <row r="900" spans="1:1" x14ac:dyDescent="0.35">
      <c r="A900" s="4"/>
    </row>
    <row r="901" spans="1:1" x14ac:dyDescent="0.35">
      <c r="A901" s="4"/>
    </row>
    <row r="902" spans="1:1" x14ac:dyDescent="0.35">
      <c r="A902" s="4"/>
    </row>
    <row r="903" spans="1:1" x14ac:dyDescent="0.35">
      <c r="A903" s="4"/>
    </row>
    <row r="904" spans="1:1" x14ac:dyDescent="0.35">
      <c r="A904" s="4"/>
    </row>
    <row r="905" spans="1:1" x14ac:dyDescent="0.35">
      <c r="A905" s="4"/>
    </row>
    <row r="906" spans="1:1" x14ac:dyDescent="0.35">
      <c r="A906" s="4"/>
    </row>
    <row r="907" spans="1:1" x14ac:dyDescent="0.35">
      <c r="A907" s="4"/>
    </row>
    <row r="908" spans="1:1" x14ac:dyDescent="0.35">
      <c r="A908" s="4"/>
    </row>
    <row r="909" spans="1:1" x14ac:dyDescent="0.35">
      <c r="A909" s="4"/>
    </row>
    <row r="910" spans="1:1" x14ac:dyDescent="0.35">
      <c r="A910" s="4"/>
    </row>
    <row r="911" spans="1:1" x14ac:dyDescent="0.35">
      <c r="A911" s="4"/>
    </row>
    <row r="912" spans="1:1" x14ac:dyDescent="0.35">
      <c r="A912" s="4"/>
    </row>
    <row r="913" spans="1:1" x14ac:dyDescent="0.35">
      <c r="A913" s="4"/>
    </row>
    <row r="914" spans="1:1" x14ac:dyDescent="0.35">
      <c r="A914" s="4"/>
    </row>
    <row r="915" spans="1:1" x14ac:dyDescent="0.35">
      <c r="A915" s="4"/>
    </row>
    <row r="916" spans="1:1" x14ac:dyDescent="0.35">
      <c r="A916" s="4"/>
    </row>
    <row r="917" spans="1:1" x14ac:dyDescent="0.35">
      <c r="A917" s="4"/>
    </row>
    <row r="918" spans="1:1" x14ac:dyDescent="0.35">
      <c r="A918" s="4"/>
    </row>
    <row r="919" spans="1:1" x14ac:dyDescent="0.35">
      <c r="A919" s="4"/>
    </row>
    <row r="920" spans="1:1" x14ac:dyDescent="0.35">
      <c r="A920" s="4"/>
    </row>
    <row r="921" spans="1:1" x14ac:dyDescent="0.35">
      <c r="A921" s="4"/>
    </row>
    <row r="922" spans="1:1" x14ac:dyDescent="0.35">
      <c r="A922" s="4"/>
    </row>
    <row r="923" spans="1:1" x14ac:dyDescent="0.35">
      <c r="A923" s="4"/>
    </row>
    <row r="924" spans="1:1" x14ac:dyDescent="0.35">
      <c r="A924" s="4"/>
    </row>
    <row r="925" spans="1:1" x14ac:dyDescent="0.35">
      <c r="A925" s="4"/>
    </row>
    <row r="926" spans="1:1" x14ac:dyDescent="0.35">
      <c r="A926" s="4"/>
    </row>
    <row r="927" spans="1:1" x14ac:dyDescent="0.35">
      <c r="A927" s="4"/>
    </row>
    <row r="928" spans="1:1" x14ac:dyDescent="0.35">
      <c r="A928" s="4"/>
    </row>
    <row r="929" spans="1:1" x14ac:dyDescent="0.35">
      <c r="A929" s="4"/>
    </row>
    <row r="930" spans="1:1" x14ac:dyDescent="0.35">
      <c r="A930" s="4"/>
    </row>
    <row r="931" spans="1:1" x14ac:dyDescent="0.35">
      <c r="A931" s="4"/>
    </row>
    <row r="932" spans="1:1" x14ac:dyDescent="0.35">
      <c r="A932" s="4"/>
    </row>
    <row r="933" spans="1:1" x14ac:dyDescent="0.35">
      <c r="A933" s="4"/>
    </row>
    <row r="934" spans="1:1" x14ac:dyDescent="0.35">
      <c r="A934" s="4"/>
    </row>
    <row r="935" spans="1:1" x14ac:dyDescent="0.35">
      <c r="A935" s="4"/>
    </row>
    <row r="936" spans="1:1" x14ac:dyDescent="0.35">
      <c r="A936" s="4"/>
    </row>
    <row r="937" spans="1:1" x14ac:dyDescent="0.35">
      <c r="A937" s="4"/>
    </row>
    <row r="938" spans="1:1" x14ac:dyDescent="0.35">
      <c r="A938" s="4"/>
    </row>
    <row r="939" spans="1:1" x14ac:dyDescent="0.35">
      <c r="A939" s="4"/>
    </row>
    <row r="940" spans="1:1" x14ac:dyDescent="0.35">
      <c r="A940" s="4"/>
    </row>
    <row r="941" spans="1:1" x14ac:dyDescent="0.35">
      <c r="A941" s="4"/>
    </row>
    <row r="942" spans="1:1" x14ac:dyDescent="0.35">
      <c r="A942" s="4"/>
    </row>
    <row r="943" spans="1:1" x14ac:dyDescent="0.35">
      <c r="A943" s="4"/>
    </row>
    <row r="944" spans="1:1" x14ac:dyDescent="0.35">
      <c r="A944" s="4"/>
    </row>
    <row r="945" spans="1:1" x14ac:dyDescent="0.35">
      <c r="A945" s="4"/>
    </row>
    <row r="946" spans="1:1" x14ac:dyDescent="0.35">
      <c r="A946" s="4"/>
    </row>
    <row r="947" spans="1:1" x14ac:dyDescent="0.35">
      <c r="A947" s="4"/>
    </row>
    <row r="948" spans="1:1" x14ac:dyDescent="0.35">
      <c r="A948" s="4"/>
    </row>
    <row r="949" spans="1:1" x14ac:dyDescent="0.35">
      <c r="A949" s="4"/>
    </row>
    <row r="950" spans="1:1" x14ac:dyDescent="0.35">
      <c r="A950" s="4"/>
    </row>
    <row r="951" spans="1:1" x14ac:dyDescent="0.35">
      <c r="A951" s="4"/>
    </row>
    <row r="952" spans="1:1" x14ac:dyDescent="0.35">
      <c r="A952" s="4"/>
    </row>
    <row r="953" spans="1:1" x14ac:dyDescent="0.35">
      <c r="A953" s="4"/>
    </row>
    <row r="954" spans="1:1" x14ac:dyDescent="0.35">
      <c r="A954" s="4"/>
    </row>
    <row r="955" spans="1:1" x14ac:dyDescent="0.35">
      <c r="A955" s="4"/>
    </row>
    <row r="956" spans="1:1" x14ac:dyDescent="0.35">
      <c r="A956" s="4"/>
    </row>
    <row r="957" spans="1:1" x14ac:dyDescent="0.35">
      <c r="A957" s="4"/>
    </row>
    <row r="958" spans="1:1" x14ac:dyDescent="0.35">
      <c r="A958" s="4"/>
    </row>
    <row r="959" spans="1:1" x14ac:dyDescent="0.35">
      <c r="A959" s="4"/>
    </row>
    <row r="960" spans="1:1" x14ac:dyDescent="0.35">
      <c r="A960" s="4"/>
    </row>
    <row r="961" spans="1:1" x14ac:dyDescent="0.35">
      <c r="A961" s="4"/>
    </row>
    <row r="962" spans="1:1" x14ac:dyDescent="0.35">
      <c r="A962" s="4"/>
    </row>
    <row r="963" spans="1:1" x14ac:dyDescent="0.35">
      <c r="A963" s="4"/>
    </row>
    <row r="964" spans="1:1" x14ac:dyDescent="0.35">
      <c r="A964" s="4"/>
    </row>
    <row r="965" spans="1:1" x14ac:dyDescent="0.35">
      <c r="A965" s="4"/>
    </row>
    <row r="966" spans="1:1" x14ac:dyDescent="0.35">
      <c r="A966" s="4"/>
    </row>
    <row r="967" spans="1:1" x14ac:dyDescent="0.35">
      <c r="A967" s="4"/>
    </row>
    <row r="968" spans="1:1" x14ac:dyDescent="0.35">
      <c r="A968" s="4"/>
    </row>
    <row r="969" spans="1:1" x14ac:dyDescent="0.35">
      <c r="A969" s="4"/>
    </row>
    <row r="970" spans="1:1" x14ac:dyDescent="0.35">
      <c r="A970" s="4"/>
    </row>
    <row r="971" spans="1:1" x14ac:dyDescent="0.35">
      <c r="A971" s="4"/>
    </row>
    <row r="972" spans="1:1" x14ac:dyDescent="0.35">
      <c r="A972" s="4"/>
    </row>
    <row r="973" spans="1:1" x14ac:dyDescent="0.35">
      <c r="A973" s="4"/>
    </row>
    <row r="974" spans="1:1" x14ac:dyDescent="0.35">
      <c r="A974" s="4"/>
    </row>
    <row r="975" spans="1:1" x14ac:dyDescent="0.35">
      <c r="A975" s="4"/>
    </row>
    <row r="976" spans="1:1" x14ac:dyDescent="0.35">
      <c r="A976" s="4"/>
    </row>
    <row r="977" spans="1:1" x14ac:dyDescent="0.35">
      <c r="A977" s="4"/>
    </row>
    <row r="978" spans="1:1" x14ac:dyDescent="0.35">
      <c r="A978" s="4"/>
    </row>
    <row r="979" spans="1:1" x14ac:dyDescent="0.35">
      <c r="A979" s="4"/>
    </row>
    <row r="980" spans="1:1" x14ac:dyDescent="0.35">
      <c r="A980" s="4"/>
    </row>
    <row r="981" spans="1:1" x14ac:dyDescent="0.35">
      <c r="A981" s="4"/>
    </row>
    <row r="982" spans="1:1" x14ac:dyDescent="0.35">
      <c r="A982" s="4"/>
    </row>
    <row r="983" spans="1:1" x14ac:dyDescent="0.35">
      <c r="A983" s="4"/>
    </row>
    <row r="984" spans="1:1" x14ac:dyDescent="0.35">
      <c r="A984" s="4"/>
    </row>
    <row r="985" spans="1:1" x14ac:dyDescent="0.35">
      <c r="A985" s="4"/>
    </row>
    <row r="986" spans="1:1" x14ac:dyDescent="0.35">
      <c r="A986" s="4"/>
    </row>
    <row r="987" spans="1:1" x14ac:dyDescent="0.35">
      <c r="A987" s="4"/>
    </row>
    <row r="988" spans="1:1" x14ac:dyDescent="0.35">
      <c r="A988" s="4"/>
    </row>
    <row r="989" spans="1:1" x14ac:dyDescent="0.35">
      <c r="A989" s="4"/>
    </row>
    <row r="990" spans="1:1" x14ac:dyDescent="0.35">
      <c r="A990" s="4"/>
    </row>
    <row r="991" spans="1:1" x14ac:dyDescent="0.35">
      <c r="A991" s="4"/>
    </row>
    <row r="992" spans="1:1" x14ac:dyDescent="0.35">
      <c r="A992" s="4"/>
    </row>
    <row r="993" spans="1:1" x14ac:dyDescent="0.35">
      <c r="A993" s="4"/>
    </row>
    <row r="994" spans="1:1" x14ac:dyDescent="0.35">
      <c r="A994" s="4"/>
    </row>
    <row r="995" spans="1:1" x14ac:dyDescent="0.35">
      <c r="A995" s="4"/>
    </row>
    <row r="996" spans="1:1" x14ac:dyDescent="0.35">
      <c r="A996" s="4"/>
    </row>
    <row r="997" spans="1:1" x14ac:dyDescent="0.35">
      <c r="A997" s="4"/>
    </row>
    <row r="998" spans="1:1" x14ac:dyDescent="0.35">
      <c r="A998" s="4"/>
    </row>
    <row r="999" spans="1:1" x14ac:dyDescent="0.35">
      <c r="A999" s="4"/>
    </row>
    <row r="1000" spans="1:1" x14ac:dyDescent="0.35">
      <c r="A1000" s="4"/>
    </row>
    <row r="1001" spans="1:1" x14ac:dyDescent="0.35">
      <c r="A1001" s="4"/>
    </row>
    <row r="1002" spans="1:1" x14ac:dyDescent="0.35">
      <c r="A1002" s="4"/>
    </row>
    <row r="1003" spans="1:1" x14ac:dyDescent="0.35">
      <c r="A1003" s="4"/>
    </row>
    <row r="1004" spans="1:1" x14ac:dyDescent="0.35">
      <c r="A1004" s="4"/>
    </row>
    <row r="1005" spans="1:1" x14ac:dyDescent="0.35">
      <c r="A1005" s="4"/>
    </row>
    <row r="1006" spans="1:1" x14ac:dyDescent="0.35">
      <c r="A1006" s="4"/>
    </row>
    <row r="1007" spans="1:1" x14ac:dyDescent="0.35">
      <c r="A1007" s="4"/>
    </row>
    <row r="1008" spans="1:1" x14ac:dyDescent="0.35">
      <c r="A1008" s="4"/>
    </row>
    <row r="1009" spans="1:1" x14ac:dyDescent="0.35">
      <c r="A1009" s="4"/>
    </row>
    <row r="1010" spans="1:1" x14ac:dyDescent="0.35">
      <c r="A1010" s="4"/>
    </row>
    <row r="1011" spans="1:1" x14ac:dyDescent="0.35">
      <c r="A1011" s="4"/>
    </row>
    <row r="1012" spans="1:1" x14ac:dyDescent="0.35">
      <c r="A1012" s="4"/>
    </row>
    <row r="1013" spans="1:1" x14ac:dyDescent="0.35">
      <c r="A1013" s="4"/>
    </row>
    <row r="1014" spans="1:1" x14ac:dyDescent="0.35">
      <c r="A1014" s="4"/>
    </row>
    <row r="1015" spans="1:1" x14ac:dyDescent="0.35">
      <c r="A1015" s="4"/>
    </row>
    <row r="1016" spans="1:1" x14ac:dyDescent="0.35">
      <c r="A1016" s="4"/>
    </row>
    <row r="1017" spans="1:1" x14ac:dyDescent="0.35">
      <c r="A1017" s="4"/>
    </row>
    <row r="1018" spans="1:1" x14ac:dyDescent="0.35">
      <c r="A1018" s="4"/>
    </row>
    <row r="1019" spans="1:1" x14ac:dyDescent="0.35">
      <c r="A1019" s="4"/>
    </row>
    <row r="1020" spans="1:1" x14ac:dyDescent="0.35">
      <c r="A1020" s="4"/>
    </row>
    <row r="1021" spans="1:1" x14ac:dyDescent="0.35">
      <c r="A1021" s="4"/>
    </row>
    <row r="1022" spans="1:1" x14ac:dyDescent="0.35">
      <c r="A1022" s="4"/>
    </row>
    <row r="1023" spans="1:1" x14ac:dyDescent="0.35">
      <c r="A1023" s="4"/>
    </row>
    <row r="1024" spans="1:1" x14ac:dyDescent="0.35">
      <c r="A1024" s="4"/>
    </row>
    <row r="1025" spans="1:1" x14ac:dyDescent="0.35">
      <c r="A1025" s="4"/>
    </row>
    <row r="1026" spans="1:1" x14ac:dyDescent="0.35">
      <c r="A1026" s="4"/>
    </row>
    <row r="1027" spans="1:1" x14ac:dyDescent="0.35">
      <c r="A1027" s="4"/>
    </row>
    <row r="1028" spans="1:1" x14ac:dyDescent="0.35">
      <c r="A1028" s="4"/>
    </row>
    <row r="1029" spans="1:1" x14ac:dyDescent="0.35">
      <c r="A1029" s="4"/>
    </row>
    <row r="1030" spans="1:1" x14ac:dyDescent="0.35">
      <c r="A1030" s="4"/>
    </row>
    <row r="1031" spans="1:1" x14ac:dyDescent="0.35">
      <c r="A1031" s="4"/>
    </row>
    <row r="1032" spans="1:1" x14ac:dyDescent="0.35">
      <c r="A1032" s="4"/>
    </row>
    <row r="1033" spans="1:1" x14ac:dyDescent="0.35">
      <c r="A1033" s="4"/>
    </row>
    <row r="1034" spans="1:1" x14ac:dyDescent="0.35">
      <c r="A1034" s="4"/>
    </row>
    <row r="1035" spans="1:1" x14ac:dyDescent="0.35">
      <c r="A1035" s="4"/>
    </row>
    <row r="1036" spans="1:1" x14ac:dyDescent="0.35">
      <c r="A1036" s="4"/>
    </row>
    <row r="1037" spans="1:1" x14ac:dyDescent="0.35">
      <c r="A1037" s="4"/>
    </row>
    <row r="1038" spans="1:1" x14ac:dyDescent="0.35">
      <c r="A1038" s="4"/>
    </row>
    <row r="1039" spans="1:1" x14ac:dyDescent="0.35">
      <c r="A1039" s="4"/>
    </row>
    <row r="1040" spans="1:1" x14ac:dyDescent="0.35">
      <c r="A1040" s="4"/>
    </row>
    <row r="1041" spans="1:1" x14ac:dyDescent="0.35">
      <c r="A1041" s="4"/>
    </row>
    <row r="1042" spans="1:1" x14ac:dyDescent="0.35">
      <c r="A1042" s="4"/>
    </row>
    <row r="1043" spans="1:1" x14ac:dyDescent="0.35">
      <c r="A1043" s="4"/>
    </row>
    <row r="1044" spans="1:1" x14ac:dyDescent="0.35">
      <c r="A1044" s="4"/>
    </row>
    <row r="1045" spans="1:1" x14ac:dyDescent="0.35">
      <c r="A1045" s="4"/>
    </row>
    <row r="1046" spans="1:1" x14ac:dyDescent="0.35">
      <c r="A1046" s="4"/>
    </row>
    <row r="1047" spans="1:1" x14ac:dyDescent="0.35">
      <c r="A1047" s="4"/>
    </row>
    <row r="1048" spans="1:1" x14ac:dyDescent="0.35">
      <c r="A1048" s="4"/>
    </row>
    <row r="1049" spans="1:1" x14ac:dyDescent="0.35">
      <c r="A1049" s="4"/>
    </row>
    <row r="1050" spans="1:1" x14ac:dyDescent="0.35">
      <c r="A1050" s="4"/>
    </row>
    <row r="1051" spans="1:1" x14ac:dyDescent="0.35">
      <c r="A1051" s="4"/>
    </row>
    <row r="1052" spans="1:1" x14ac:dyDescent="0.35">
      <c r="A1052" s="4"/>
    </row>
    <row r="1053" spans="1:1" x14ac:dyDescent="0.35">
      <c r="A1053" s="4"/>
    </row>
    <row r="1054" spans="1:1" x14ac:dyDescent="0.35">
      <c r="A1054" s="4"/>
    </row>
    <row r="1055" spans="1:1" x14ac:dyDescent="0.35">
      <c r="A1055" s="4"/>
    </row>
    <row r="1056" spans="1:1" x14ac:dyDescent="0.35">
      <c r="A1056" s="4"/>
    </row>
    <row r="1057" spans="1:1" x14ac:dyDescent="0.35">
      <c r="A1057" s="4"/>
    </row>
    <row r="1058" spans="1:1" x14ac:dyDescent="0.35">
      <c r="A1058" s="4"/>
    </row>
    <row r="1059" spans="1:1" x14ac:dyDescent="0.35">
      <c r="A1059" s="4"/>
    </row>
    <row r="1060" spans="1:1" x14ac:dyDescent="0.35">
      <c r="A1060" s="4"/>
    </row>
    <row r="1061" spans="1:1" x14ac:dyDescent="0.35">
      <c r="A1061" s="4"/>
    </row>
    <row r="1062" spans="1:1" x14ac:dyDescent="0.35">
      <c r="A1062" s="4"/>
    </row>
    <row r="1063" spans="1:1" x14ac:dyDescent="0.35">
      <c r="A1063" s="4"/>
    </row>
    <row r="1064" spans="1:1" x14ac:dyDescent="0.35">
      <c r="A1064" s="4"/>
    </row>
    <row r="1065" spans="1:1" x14ac:dyDescent="0.35">
      <c r="A1065" s="4"/>
    </row>
    <row r="1066" spans="1:1" x14ac:dyDescent="0.35">
      <c r="A1066" s="4"/>
    </row>
    <row r="1067" spans="1:1" x14ac:dyDescent="0.35">
      <c r="A1067" s="4"/>
    </row>
    <row r="1068" spans="1:1" x14ac:dyDescent="0.35">
      <c r="A1068" s="4"/>
    </row>
    <row r="1069" spans="1:1" x14ac:dyDescent="0.35">
      <c r="A1069" s="4"/>
    </row>
    <row r="1070" spans="1:1" x14ac:dyDescent="0.35">
      <c r="A1070" s="4"/>
    </row>
    <row r="1071" spans="1:1" x14ac:dyDescent="0.35">
      <c r="A1071" s="4"/>
    </row>
    <row r="1072" spans="1:1" x14ac:dyDescent="0.35">
      <c r="A1072" s="4"/>
    </row>
    <row r="1073" spans="1:1" x14ac:dyDescent="0.35">
      <c r="A1073" s="4"/>
    </row>
    <row r="1074" spans="1:1" x14ac:dyDescent="0.35">
      <c r="A1074" s="4"/>
    </row>
    <row r="1075" spans="1:1" x14ac:dyDescent="0.35">
      <c r="A1075" s="4"/>
    </row>
    <row r="1076" spans="1:1" x14ac:dyDescent="0.35">
      <c r="A1076" s="4"/>
    </row>
    <row r="1077" spans="1:1" x14ac:dyDescent="0.35">
      <c r="A1077" s="4"/>
    </row>
    <row r="1078" spans="1:1" x14ac:dyDescent="0.35">
      <c r="A1078" s="4"/>
    </row>
    <row r="1079" spans="1:1" x14ac:dyDescent="0.35">
      <c r="A1079" s="4"/>
    </row>
    <row r="1080" spans="1:1" x14ac:dyDescent="0.35">
      <c r="A1080" s="4"/>
    </row>
    <row r="1081" spans="1:1" x14ac:dyDescent="0.35">
      <c r="A1081" s="4"/>
    </row>
    <row r="1082" spans="1:1" x14ac:dyDescent="0.35">
      <c r="A1082" s="4"/>
    </row>
    <row r="1083" spans="1:1" x14ac:dyDescent="0.35">
      <c r="A1083" s="4"/>
    </row>
    <row r="1084" spans="1:1" x14ac:dyDescent="0.35">
      <c r="A1084" s="4"/>
    </row>
    <row r="1085" spans="1:1" x14ac:dyDescent="0.35">
      <c r="A1085" s="4"/>
    </row>
    <row r="1086" spans="1:1" x14ac:dyDescent="0.35">
      <c r="A1086" s="4"/>
    </row>
    <row r="1087" spans="1:1" x14ac:dyDescent="0.35">
      <c r="A1087" s="4"/>
    </row>
    <row r="1088" spans="1:1" x14ac:dyDescent="0.35">
      <c r="A1088" s="4"/>
    </row>
    <row r="1089" spans="1:1" x14ac:dyDescent="0.35">
      <c r="A1089" s="4"/>
    </row>
    <row r="1090" spans="1:1" x14ac:dyDescent="0.35">
      <c r="A1090" s="4"/>
    </row>
    <row r="1091" spans="1:1" x14ac:dyDescent="0.35">
      <c r="A1091" s="4"/>
    </row>
    <row r="1092" spans="1:1" x14ac:dyDescent="0.35">
      <c r="A1092" s="4"/>
    </row>
    <row r="1093" spans="1:1" x14ac:dyDescent="0.35">
      <c r="A1093" s="4"/>
    </row>
    <row r="1094" spans="1:1" x14ac:dyDescent="0.35">
      <c r="A1094" s="4"/>
    </row>
    <row r="1095" spans="1:1" x14ac:dyDescent="0.35">
      <c r="A1095" s="4"/>
    </row>
    <row r="1096" spans="1:1" x14ac:dyDescent="0.35">
      <c r="A1096" s="4"/>
    </row>
    <row r="1097" spans="1:1" x14ac:dyDescent="0.35">
      <c r="A1097" s="4"/>
    </row>
    <row r="1098" spans="1:1" x14ac:dyDescent="0.35">
      <c r="A1098" s="4"/>
    </row>
    <row r="1099" spans="1:1" x14ac:dyDescent="0.35">
      <c r="A1099" s="4"/>
    </row>
    <row r="1100" spans="1:1" x14ac:dyDescent="0.35">
      <c r="A1100" s="4"/>
    </row>
    <row r="1101" spans="1:1" x14ac:dyDescent="0.35">
      <c r="A1101" s="4"/>
    </row>
    <row r="1102" spans="1:1" x14ac:dyDescent="0.35">
      <c r="A1102" s="4"/>
    </row>
    <row r="1103" spans="1:1" x14ac:dyDescent="0.35">
      <c r="A1103" s="4"/>
    </row>
    <row r="1104" spans="1:1" x14ac:dyDescent="0.35">
      <c r="A1104" s="4"/>
    </row>
    <row r="1105" spans="1:1" x14ac:dyDescent="0.35">
      <c r="A1105" s="4"/>
    </row>
    <row r="1106" spans="1:1" x14ac:dyDescent="0.35">
      <c r="A1106" s="4"/>
    </row>
    <row r="1107" spans="1:1" x14ac:dyDescent="0.35">
      <c r="A1107" s="4"/>
    </row>
    <row r="1108" spans="1:1" x14ac:dyDescent="0.35">
      <c r="A1108" s="4"/>
    </row>
    <row r="1109" spans="1:1" x14ac:dyDescent="0.35">
      <c r="A1109" s="4"/>
    </row>
    <row r="1110" spans="1:1" x14ac:dyDescent="0.35">
      <c r="A1110" s="4"/>
    </row>
    <row r="1111" spans="1:1" x14ac:dyDescent="0.35">
      <c r="A1111" s="4"/>
    </row>
    <row r="1112" spans="1:1" x14ac:dyDescent="0.35">
      <c r="A1112" s="4"/>
    </row>
    <row r="1113" spans="1:1" x14ac:dyDescent="0.35">
      <c r="A1113" s="4"/>
    </row>
    <row r="1114" spans="1:1" x14ac:dyDescent="0.35">
      <c r="A1114" s="4"/>
    </row>
    <row r="1115" spans="1:1" x14ac:dyDescent="0.35">
      <c r="A1115" s="4"/>
    </row>
    <row r="1116" spans="1:1" x14ac:dyDescent="0.35">
      <c r="A1116" s="4"/>
    </row>
    <row r="1117" spans="1:1" x14ac:dyDescent="0.35">
      <c r="A1117" s="4"/>
    </row>
    <row r="1118" spans="1:1" x14ac:dyDescent="0.35">
      <c r="A1118" s="4"/>
    </row>
    <row r="1119" spans="1:1" x14ac:dyDescent="0.35">
      <c r="A1119" s="4"/>
    </row>
    <row r="1120" spans="1:1" x14ac:dyDescent="0.35">
      <c r="A1120" s="4"/>
    </row>
    <row r="1121" spans="1:1" x14ac:dyDescent="0.35">
      <c r="A1121" s="4"/>
    </row>
    <row r="1122" spans="1:1" x14ac:dyDescent="0.35">
      <c r="A1122" s="4"/>
    </row>
    <row r="1123" spans="1:1" x14ac:dyDescent="0.35">
      <c r="A1123" s="4"/>
    </row>
    <row r="1124" spans="1:1" x14ac:dyDescent="0.35">
      <c r="A1124" s="4"/>
    </row>
    <row r="1125" spans="1:1" x14ac:dyDescent="0.35">
      <c r="A1125" s="4"/>
    </row>
    <row r="1126" spans="1:1" x14ac:dyDescent="0.35">
      <c r="A1126" s="4"/>
    </row>
    <row r="1127" spans="1:1" x14ac:dyDescent="0.35">
      <c r="A1127" s="4"/>
    </row>
    <row r="1128" spans="1:1" x14ac:dyDescent="0.35">
      <c r="A1128" s="4"/>
    </row>
    <row r="1129" spans="1:1" x14ac:dyDescent="0.35">
      <c r="A1129" s="4"/>
    </row>
    <row r="1130" spans="1:1" x14ac:dyDescent="0.35">
      <c r="A1130" s="4"/>
    </row>
    <row r="1131" spans="1:1" x14ac:dyDescent="0.35">
      <c r="A1131" s="4"/>
    </row>
    <row r="1132" spans="1:1" x14ac:dyDescent="0.35">
      <c r="A1132" s="4"/>
    </row>
    <row r="1133" spans="1:1" x14ac:dyDescent="0.35">
      <c r="A1133" s="4"/>
    </row>
    <row r="1134" spans="1:1" x14ac:dyDescent="0.35">
      <c r="A1134" s="4"/>
    </row>
    <row r="1135" spans="1:1" x14ac:dyDescent="0.35">
      <c r="A1135" s="4"/>
    </row>
    <row r="1136" spans="1:1" x14ac:dyDescent="0.35">
      <c r="A1136" s="4"/>
    </row>
    <row r="1137" spans="1:1" x14ac:dyDescent="0.35">
      <c r="A1137" s="4"/>
    </row>
    <row r="1138" spans="1:1" x14ac:dyDescent="0.35">
      <c r="A1138" s="4"/>
    </row>
    <row r="1139" spans="1:1" x14ac:dyDescent="0.35">
      <c r="A1139" s="4"/>
    </row>
    <row r="1140" spans="1:1" x14ac:dyDescent="0.35">
      <c r="A1140" s="4"/>
    </row>
    <row r="1141" spans="1:1" x14ac:dyDescent="0.35">
      <c r="A1141" s="4"/>
    </row>
    <row r="1142" spans="1:1" x14ac:dyDescent="0.35">
      <c r="A1142" s="4"/>
    </row>
    <row r="1143" spans="1:1" x14ac:dyDescent="0.35">
      <c r="A1143" s="4"/>
    </row>
    <row r="1144" spans="1:1" x14ac:dyDescent="0.35">
      <c r="A1144" s="4"/>
    </row>
    <row r="1145" spans="1:1" x14ac:dyDescent="0.35">
      <c r="A1145" s="4"/>
    </row>
    <row r="1146" spans="1:1" x14ac:dyDescent="0.35">
      <c r="A1146" s="4"/>
    </row>
    <row r="1147" spans="1:1" x14ac:dyDescent="0.35">
      <c r="A1147" s="4"/>
    </row>
    <row r="1148" spans="1:1" x14ac:dyDescent="0.35">
      <c r="A1148" s="4"/>
    </row>
    <row r="1149" spans="1:1" x14ac:dyDescent="0.35">
      <c r="A1149" s="4"/>
    </row>
    <row r="1150" spans="1:1" x14ac:dyDescent="0.35">
      <c r="A1150" s="4"/>
    </row>
    <row r="1151" spans="1:1" x14ac:dyDescent="0.35">
      <c r="A1151" s="4"/>
    </row>
    <row r="1152" spans="1:1" x14ac:dyDescent="0.35">
      <c r="A1152" s="4"/>
    </row>
    <row r="1153" spans="1:1" x14ac:dyDescent="0.35">
      <c r="A1153" s="4"/>
    </row>
    <row r="1154" spans="1:1" x14ac:dyDescent="0.35">
      <c r="A1154" s="4"/>
    </row>
    <row r="1155" spans="1:1" x14ac:dyDescent="0.35">
      <c r="A1155" s="4"/>
    </row>
    <row r="1156" spans="1:1" x14ac:dyDescent="0.35">
      <c r="A1156" s="4"/>
    </row>
    <row r="1157" spans="1:1" x14ac:dyDescent="0.35">
      <c r="A1157" s="4"/>
    </row>
    <row r="1158" spans="1:1" x14ac:dyDescent="0.35">
      <c r="A1158" s="4"/>
    </row>
    <row r="1159" spans="1:1" x14ac:dyDescent="0.35">
      <c r="A1159" s="4"/>
    </row>
    <row r="1160" spans="1:1" x14ac:dyDescent="0.35">
      <c r="A1160" s="4"/>
    </row>
    <row r="1161" spans="1:1" x14ac:dyDescent="0.35">
      <c r="A1161" s="4"/>
    </row>
    <row r="1162" spans="1:1" x14ac:dyDescent="0.35">
      <c r="A1162" s="4"/>
    </row>
    <row r="1163" spans="1:1" x14ac:dyDescent="0.35">
      <c r="A1163" s="4"/>
    </row>
    <row r="1164" spans="1:1" x14ac:dyDescent="0.35">
      <c r="A1164" s="4"/>
    </row>
    <row r="1165" spans="1:1" x14ac:dyDescent="0.35">
      <c r="A1165" s="4"/>
    </row>
    <row r="1166" spans="1:1" x14ac:dyDescent="0.35">
      <c r="A1166" s="4"/>
    </row>
    <row r="1167" spans="1:1" x14ac:dyDescent="0.35">
      <c r="A1167" s="4"/>
    </row>
    <row r="1168" spans="1:1" x14ac:dyDescent="0.35">
      <c r="A1168" s="4"/>
    </row>
    <row r="1169" spans="1:1" x14ac:dyDescent="0.35">
      <c r="A1169" s="4"/>
    </row>
    <row r="1170" spans="1:1" x14ac:dyDescent="0.35">
      <c r="A1170" s="4"/>
    </row>
    <row r="1171" spans="1:1" x14ac:dyDescent="0.35">
      <c r="A1171" s="4"/>
    </row>
    <row r="1172" spans="1:1" x14ac:dyDescent="0.35">
      <c r="A1172" s="4"/>
    </row>
    <row r="1173" spans="1:1" x14ac:dyDescent="0.35">
      <c r="A1173" s="4"/>
    </row>
    <row r="1174" spans="1:1" x14ac:dyDescent="0.35">
      <c r="A1174" s="4"/>
    </row>
    <row r="1175" spans="1:1" x14ac:dyDescent="0.35">
      <c r="A1175" s="4"/>
    </row>
    <row r="1176" spans="1:1" x14ac:dyDescent="0.35">
      <c r="A1176" s="4"/>
    </row>
    <row r="1177" spans="1:1" x14ac:dyDescent="0.35">
      <c r="A1177" s="4"/>
    </row>
    <row r="1178" spans="1:1" x14ac:dyDescent="0.35">
      <c r="A1178" s="4"/>
    </row>
    <row r="1179" spans="1:1" x14ac:dyDescent="0.35">
      <c r="A1179" s="4"/>
    </row>
    <row r="1180" spans="1:1" x14ac:dyDescent="0.35">
      <c r="A1180" s="4"/>
    </row>
    <row r="1181" spans="1:1" x14ac:dyDescent="0.35">
      <c r="A1181" s="4"/>
    </row>
    <row r="1182" spans="1:1" x14ac:dyDescent="0.35">
      <c r="A1182" s="4"/>
    </row>
    <row r="1183" spans="1:1" x14ac:dyDescent="0.35">
      <c r="A1183" s="4"/>
    </row>
    <row r="1184" spans="1:1" x14ac:dyDescent="0.35">
      <c r="A1184" s="4"/>
    </row>
    <row r="1185" spans="1:1" x14ac:dyDescent="0.35">
      <c r="A1185" s="4"/>
    </row>
    <row r="1186" spans="1:1" x14ac:dyDescent="0.35">
      <c r="A1186" s="4"/>
    </row>
    <row r="1187" spans="1:1" x14ac:dyDescent="0.35">
      <c r="A1187" s="4"/>
    </row>
    <row r="1188" spans="1:1" x14ac:dyDescent="0.35">
      <c r="A1188" s="4"/>
    </row>
    <row r="1189" spans="1:1" x14ac:dyDescent="0.35">
      <c r="A1189" s="4"/>
    </row>
    <row r="1190" spans="1:1" x14ac:dyDescent="0.35">
      <c r="A1190" s="4"/>
    </row>
    <row r="1191" spans="1:1" x14ac:dyDescent="0.35">
      <c r="A1191" s="4"/>
    </row>
    <row r="1192" spans="1:1" x14ac:dyDescent="0.35">
      <c r="A1192" s="4"/>
    </row>
    <row r="1193" spans="1:1" x14ac:dyDescent="0.35">
      <c r="A1193" s="4"/>
    </row>
    <row r="1194" spans="1:1" x14ac:dyDescent="0.35">
      <c r="A1194" s="4"/>
    </row>
    <row r="1195" spans="1:1" x14ac:dyDescent="0.35">
      <c r="A1195" s="4"/>
    </row>
    <row r="1196" spans="1:1" x14ac:dyDescent="0.35">
      <c r="A1196" s="4"/>
    </row>
    <row r="1197" spans="1:1" x14ac:dyDescent="0.35">
      <c r="A1197" s="4"/>
    </row>
    <row r="1198" spans="1:1" x14ac:dyDescent="0.35">
      <c r="A1198" s="4"/>
    </row>
    <row r="1199" spans="1:1" x14ac:dyDescent="0.35">
      <c r="A1199" s="4"/>
    </row>
    <row r="1200" spans="1:1" x14ac:dyDescent="0.35">
      <c r="A1200" s="4"/>
    </row>
    <row r="1201" spans="1:1" x14ac:dyDescent="0.35">
      <c r="A1201" s="4"/>
    </row>
    <row r="1202" spans="1:1" x14ac:dyDescent="0.35">
      <c r="A1202" s="4"/>
    </row>
    <row r="1203" spans="1:1" x14ac:dyDescent="0.35">
      <c r="A1203" s="4"/>
    </row>
    <row r="1204" spans="1:1" x14ac:dyDescent="0.35">
      <c r="A1204" s="4"/>
    </row>
    <row r="1205" spans="1:1" x14ac:dyDescent="0.35">
      <c r="A1205" s="4"/>
    </row>
    <row r="1206" spans="1:1" x14ac:dyDescent="0.35">
      <c r="A1206" s="4"/>
    </row>
    <row r="1207" spans="1:1" x14ac:dyDescent="0.35">
      <c r="A1207" s="4"/>
    </row>
    <row r="1208" spans="1:1" x14ac:dyDescent="0.35">
      <c r="A1208" s="4"/>
    </row>
    <row r="1209" spans="1:1" x14ac:dyDescent="0.35">
      <c r="A1209" s="4"/>
    </row>
    <row r="1210" spans="1:1" x14ac:dyDescent="0.35">
      <c r="A1210" s="4"/>
    </row>
    <row r="1211" spans="1:1" x14ac:dyDescent="0.35">
      <c r="A1211" s="4"/>
    </row>
    <row r="1212" spans="1:1" x14ac:dyDescent="0.35">
      <c r="A1212" s="4"/>
    </row>
    <row r="1213" spans="1:1" x14ac:dyDescent="0.35">
      <c r="A1213" s="4"/>
    </row>
    <row r="1214" spans="1:1" x14ac:dyDescent="0.35">
      <c r="A1214" s="4"/>
    </row>
    <row r="1215" spans="1:1" x14ac:dyDescent="0.35">
      <c r="A1215" s="4"/>
    </row>
    <row r="1216" spans="1:1" x14ac:dyDescent="0.35">
      <c r="A1216" s="4"/>
    </row>
    <row r="1217" spans="1:1" x14ac:dyDescent="0.35">
      <c r="A1217" s="4"/>
    </row>
    <row r="1218" spans="1:1" x14ac:dyDescent="0.35">
      <c r="A1218" s="4"/>
    </row>
    <row r="1219" spans="1:1" x14ac:dyDescent="0.35">
      <c r="A1219" s="4"/>
    </row>
    <row r="1220" spans="1:1" x14ac:dyDescent="0.35">
      <c r="A1220" s="4"/>
    </row>
    <row r="1221" spans="1:1" x14ac:dyDescent="0.35">
      <c r="A1221" s="4"/>
    </row>
    <row r="1222" spans="1:1" x14ac:dyDescent="0.35">
      <c r="A1222" s="4"/>
    </row>
    <row r="1223" spans="1:1" x14ac:dyDescent="0.35">
      <c r="A1223" s="4"/>
    </row>
    <row r="1224" spans="1:1" x14ac:dyDescent="0.35">
      <c r="A1224" s="4"/>
    </row>
    <row r="1225" spans="1:1" x14ac:dyDescent="0.35">
      <c r="A1225" s="4"/>
    </row>
    <row r="1226" spans="1:1" x14ac:dyDescent="0.35">
      <c r="A1226" s="4"/>
    </row>
    <row r="1227" spans="1:1" x14ac:dyDescent="0.35">
      <c r="A1227" s="4"/>
    </row>
    <row r="1228" spans="1:1" x14ac:dyDescent="0.35">
      <c r="A1228" s="4"/>
    </row>
    <row r="1229" spans="1:1" x14ac:dyDescent="0.35">
      <c r="A1229" s="4"/>
    </row>
    <row r="1230" spans="1:1" x14ac:dyDescent="0.35">
      <c r="A1230" s="4"/>
    </row>
    <row r="1231" spans="1:1" x14ac:dyDescent="0.35">
      <c r="A1231" s="4"/>
    </row>
    <row r="1232" spans="1:1" x14ac:dyDescent="0.35">
      <c r="A1232" s="4"/>
    </row>
    <row r="1233" spans="1:1" x14ac:dyDescent="0.35">
      <c r="A1233" s="4"/>
    </row>
    <row r="1234" spans="1:1" x14ac:dyDescent="0.35">
      <c r="A1234" s="4"/>
    </row>
    <row r="1235" spans="1:1" x14ac:dyDescent="0.35">
      <c r="A1235" s="4"/>
    </row>
    <row r="1236" spans="1:1" x14ac:dyDescent="0.35">
      <c r="A1236" s="4"/>
    </row>
    <row r="1237" spans="1:1" x14ac:dyDescent="0.35">
      <c r="A1237" s="4"/>
    </row>
    <row r="1238" spans="1:1" x14ac:dyDescent="0.35">
      <c r="A1238" s="4"/>
    </row>
    <row r="1239" spans="1:1" x14ac:dyDescent="0.35">
      <c r="A1239" s="4"/>
    </row>
    <row r="1240" spans="1:1" x14ac:dyDescent="0.35">
      <c r="A1240" s="4"/>
    </row>
    <row r="1241" spans="1:1" x14ac:dyDescent="0.35">
      <c r="A1241" s="4"/>
    </row>
    <row r="1242" spans="1:1" x14ac:dyDescent="0.35">
      <c r="A1242" s="4"/>
    </row>
    <row r="1243" spans="1:1" x14ac:dyDescent="0.35">
      <c r="A1243" s="4"/>
    </row>
    <row r="1244" spans="1:1" x14ac:dyDescent="0.35">
      <c r="A1244" s="4"/>
    </row>
    <row r="1245" spans="1:1" x14ac:dyDescent="0.35">
      <c r="A1245" s="4"/>
    </row>
    <row r="1246" spans="1:1" x14ac:dyDescent="0.35">
      <c r="A1246" s="4"/>
    </row>
    <row r="1247" spans="1:1" x14ac:dyDescent="0.35">
      <c r="A1247" s="4"/>
    </row>
    <row r="1248" spans="1:1" x14ac:dyDescent="0.35">
      <c r="A1248" s="4"/>
    </row>
    <row r="1249" spans="1:1" x14ac:dyDescent="0.35">
      <c r="A1249" s="4"/>
    </row>
    <row r="1250" spans="1:1" x14ac:dyDescent="0.35">
      <c r="A1250" s="4"/>
    </row>
    <row r="1251" spans="1:1" x14ac:dyDescent="0.35">
      <c r="A1251" s="4"/>
    </row>
    <row r="1252" spans="1:1" x14ac:dyDescent="0.35">
      <c r="A1252" s="4"/>
    </row>
    <row r="1253" spans="1:1" x14ac:dyDescent="0.35">
      <c r="A1253" s="4"/>
    </row>
    <row r="1254" spans="1:1" x14ac:dyDescent="0.35">
      <c r="A1254" s="4"/>
    </row>
    <row r="1255" spans="1:1" x14ac:dyDescent="0.35">
      <c r="A1255" s="4"/>
    </row>
    <row r="1256" spans="1:1" x14ac:dyDescent="0.35">
      <c r="A1256" s="4"/>
    </row>
    <row r="1257" spans="1:1" x14ac:dyDescent="0.35">
      <c r="A1257" s="4"/>
    </row>
    <row r="1258" spans="1:1" x14ac:dyDescent="0.35">
      <c r="A1258" s="4"/>
    </row>
    <row r="1259" spans="1:1" x14ac:dyDescent="0.35">
      <c r="A1259" s="4"/>
    </row>
    <row r="1260" spans="1:1" x14ac:dyDescent="0.35">
      <c r="A1260" s="4"/>
    </row>
    <row r="1261" spans="1:1" x14ac:dyDescent="0.35">
      <c r="A1261" s="4"/>
    </row>
    <row r="1262" spans="1:1" x14ac:dyDescent="0.35">
      <c r="A1262" s="4"/>
    </row>
    <row r="1263" spans="1:1" x14ac:dyDescent="0.35">
      <c r="A1263" s="4"/>
    </row>
    <row r="1264" spans="1:1" x14ac:dyDescent="0.35">
      <c r="A1264" s="4"/>
    </row>
    <row r="1265" spans="1:1" x14ac:dyDescent="0.35">
      <c r="A1265" s="4"/>
    </row>
    <row r="1266" spans="1:1" x14ac:dyDescent="0.35">
      <c r="A1266" s="4"/>
    </row>
    <row r="1267" spans="1:1" x14ac:dyDescent="0.35">
      <c r="A1267" s="4"/>
    </row>
    <row r="1268" spans="1:1" x14ac:dyDescent="0.35">
      <c r="A1268" s="4"/>
    </row>
    <row r="1269" spans="1:1" x14ac:dyDescent="0.35">
      <c r="A1269" s="4"/>
    </row>
    <row r="1270" spans="1:1" x14ac:dyDescent="0.35">
      <c r="A1270" s="4"/>
    </row>
    <row r="1271" spans="1:1" x14ac:dyDescent="0.35">
      <c r="A1271" s="4"/>
    </row>
    <row r="1272" spans="1:1" x14ac:dyDescent="0.35">
      <c r="A1272" s="4"/>
    </row>
    <row r="1273" spans="1:1" x14ac:dyDescent="0.35">
      <c r="A1273" s="4"/>
    </row>
    <row r="1274" spans="1:1" x14ac:dyDescent="0.35">
      <c r="A1274" s="4"/>
    </row>
    <row r="1275" spans="1:1" x14ac:dyDescent="0.35">
      <c r="A1275" s="4"/>
    </row>
    <row r="1276" spans="1:1" x14ac:dyDescent="0.35">
      <c r="A1276" s="4"/>
    </row>
    <row r="1277" spans="1:1" x14ac:dyDescent="0.35">
      <c r="A1277" s="4"/>
    </row>
    <row r="1278" spans="1:1" x14ac:dyDescent="0.35">
      <c r="A1278" s="4"/>
    </row>
    <row r="1279" spans="1:1" x14ac:dyDescent="0.35">
      <c r="A1279" s="4"/>
    </row>
    <row r="1280" spans="1:1" x14ac:dyDescent="0.35">
      <c r="A1280" s="4"/>
    </row>
    <row r="1281" spans="1:1" x14ac:dyDescent="0.35">
      <c r="A1281" s="4"/>
    </row>
    <row r="1282" spans="1:1" x14ac:dyDescent="0.35">
      <c r="A1282" s="4"/>
    </row>
    <row r="1283" spans="1:1" x14ac:dyDescent="0.35">
      <c r="A1283" s="4"/>
    </row>
    <row r="1284" spans="1:1" x14ac:dyDescent="0.35">
      <c r="A1284" s="4"/>
    </row>
    <row r="1285" spans="1:1" x14ac:dyDescent="0.35">
      <c r="A1285" s="4"/>
    </row>
    <row r="1286" spans="1:1" x14ac:dyDescent="0.35">
      <c r="A1286" s="4"/>
    </row>
    <row r="1287" spans="1:1" x14ac:dyDescent="0.35">
      <c r="A1287" s="4"/>
    </row>
    <row r="1288" spans="1:1" x14ac:dyDescent="0.35">
      <c r="A1288" s="4"/>
    </row>
    <row r="1289" spans="1:1" x14ac:dyDescent="0.35">
      <c r="A1289" s="4"/>
    </row>
    <row r="1290" spans="1:1" x14ac:dyDescent="0.35">
      <c r="A1290" s="4"/>
    </row>
    <row r="1291" spans="1:1" x14ac:dyDescent="0.35">
      <c r="A1291" s="4"/>
    </row>
    <row r="1292" spans="1:1" x14ac:dyDescent="0.35">
      <c r="A1292" s="4"/>
    </row>
    <row r="1293" spans="1:1" x14ac:dyDescent="0.35">
      <c r="A1293" s="4"/>
    </row>
    <row r="1294" spans="1:1" x14ac:dyDescent="0.35">
      <c r="A1294" s="4"/>
    </row>
    <row r="1295" spans="1:1" x14ac:dyDescent="0.35">
      <c r="A1295" s="4"/>
    </row>
    <row r="1296" spans="1:1" x14ac:dyDescent="0.35">
      <c r="A1296" s="4"/>
    </row>
    <row r="1297" spans="1:1" x14ac:dyDescent="0.35">
      <c r="A1297" s="4"/>
    </row>
    <row r="1298" spans="1:1" x14ac:dyDescent="0.35">
      <c r="A1298" s="4"/>
    </row>
    <row r="1299" spans="1:1" x14ac:dyDescent="0.35">
      <c r="A1299" s="4"/>
    </row>
    <row r="1300" spans="1:1" x14ac:dyDescent="0.35">
      <c r="A1300" s="4"/>
    </row>
    <row r="1301" spans="1:1" x14ac:dyDescent="0.35">
      <c r="A1301" s="4"/>
    </row>
    <row r="1302" spans="1:1" x14ac:dyDescent="0.35">
      <c r="A1302" s="4"/>
    </row>
    <row r="1303" spans="1:1" x14ac:dyDescent="0.35">
      <c r="A1303" s="4"/>
    </row>
    <row r="1304" spans="1:1" x14ac:dyDescent="0.35">
      <c r="A1304" s="4"/>
    </row>
    <row r="1305" spans="1:1" x14ac:dyDescent="0.35">
      <c r="A1305" s="4"/>
    </row>
    <row r="1306" spans="1:1" x14ac:dyDescent="0.35">
      <c r="A1306" s="4"/>
    </row>
    <row r="1307" spans="1:1" x14ac:dyDescent="0.35">
      <c r="A1307" s="4"/>
    </row>
    <row r="1308" spans="1:1" x14ac:dyDescent="0.35">
      <c r="A1308" s="4"/>
    </row>
    <row r="1309" spans="1:1" x14ac:dyDescent="0.35">
      <c r="A1309" s="4"/>
    </row>
    <row r="1310" spans="1:1" x14ac:dyDescent="0.35">
      <c r="A1310" s="4"/>
    </row>
    <row r="1311" spans="1:1" x14ac:dyDescent="0.35">
      <c r="A1311" s="4"/>
    </row>
    <row r="1312" spans="1:1" x14ac:dyDescent="0.35">
      <c r="A1312" s="4"/>
    </row>
    <row r="1313" spans="1:1" x14ac:dyDescent="0.35">
      <c r="A1313" s="4"/>
    </row>
    <row r="1314" spans="1:1" x14ac:dyDescent="0.35">
      <c r="A1314" s="4"/>
    </row>
    <row r="1315" spans="1:1" x14ac:dyDescent="0.35">
      <c r="A1315" s="4"/>
    </row>
    <row r="1316" spans="1:1" x14ac:dyDescent="0.35">
      <c r="A1316" s="4"/>
    </row>
    <row r="1317" spans="1:1" x14ac:dyDescent="0.35">
      <c r="A1317" s="4"/>
    </row>
    <row r="1318" spans="1:1" x14ac:dyDescent="0.35">
      <c r="A1318" s="4"/>
    </row>
    <row r="1319" spans="1:1" x14ac:dyDescent="0.35">
      <c r="A1319" s="4"/>
    </row>
    <row r="1320" spans="1:1" x14ac:dyDescent="0.35">
      <c r="A1320" s="4"/>
    </row>
    <row r="1321" spans="1:1" x14ac:dyDescent="0.35">
      <c r="A1321" s="4"/>
    </row>
    <row r="1322" spans="1:1" x14ac:dyDescent="0.35">
      <c r="A1322" s="4"/>
    </row>
    <row r="1323" spans="1:1" x14ac:dyDescent="0.35">
      <c r="A1323" s="4"/>
    </row>
    <row r="1324" spans="1:1" x14ac:dyDescent="0.35">
      <c r="A1324" s="4"/>
    </row>
    <row r="1325" spans="1:1" x14ac:dyDescent="0.35">
      <c r="A1325" s="4"/>
    </row>
    <row r="1326" spans="1:1" x14ac:dyDescent="0.35">
      <c r="A1326" s="4"/>
    </row>
    <row r="1327" spans="1:1" x14ac:dyDescent="0.35">
      <c r="A1327" s="4"/>
    </row>
    <row r="1328" spans="1:1" x14ac:dyDescent="0.35">
      <c r="A1328" s="4"/>
    </row>
    <row r="1329" spans="1:1" x14ac:dyDescent="0.35">
      <c r="A1329" s="4"/>
    </row>
    <row r="1330" spans="1:1" x14ac:dyDescent="0.35">
      <c r="A1330" s="4"/>
    </row>
    <row r="1331" spans="1:1" x14ac:dyDescent="0.35">
      <c r="A1331" s="4"/>
    </row>
    <row r="1332" spans="1:1" x14ac:dyDescent="0.35">
      <c r="A1332" s="4"/>
    </row>
    <row r="1333" spans="1:1" x14ac:dyDescent="0.35">
      <c r="A1333" s="4"/>
    </row>
    <row r="1334" spans="1:1" x14ac:dyDescent="0.35">
      <c r="A1334" s="4"/>
    </row>
    <row r="1335" spans="1:1" x14ac:dyDescent="0.35">
      <c r="A1335" s="4"/>
    </row>
    <row r="1336" spans="1:1" x14ac:dyDescent="0.35">
      <c r="A1336" s="4"/>
    </row>
    <row r="1337" spans="1:1" x14ac:dyDescent="0.35">
      <c r="A1337" s="4"/>
    </row>
    <row r="1338" spans="1:1" x14ac:dyDescent="0.35">
      <c r="A1338" s="4"/>
    </row>
    <row r="1339" spans="1:1" x14ac:dyDescent="0.35">
      <c r="A1339" s="4"/>
    </row>
    <row r="1340" spans="1:1" x14ac:dyDescent="0.35">
      <c r="A1340" s="4"/>
    </row>
    <row r="1341" spans="1:1" x14ac:dyDescent="0.35">
      <c r="A1341" s="4"/>
    </row>
    <row r="1342" spans="1:1" x14ac:dyDescent="0.35">
      <c r="A1342" s="4"/>
    </row>
    <row r="1343" spans="1:1" x14ac:dyDescent="0.35">
      <c r="A1343" s="4"/>
    </row>
    <row r="1344" spans="1:1" x14ac:dyDescent="0.35">
      <c r="A1344" s="4"/>
    </row>
    <row r="1345" spans="1:1" x14ac:dyDescent="0.35">
      <c r="A1345" s="4"/>
    </row>
    <row r="1346" spans="1:1" x14ac:dyDescent="0.35">
      <c r="A1346" s="4"/>
    </row>
    <row r="1347" spans="1:1" x14ac:dyDescent="0.35">
      <c r="A1347" s="4"/>
    </row>
    <row r="1348" spans="1:1" x14ac:dyDescent="0.35">
      <c r="A1348" s="4"/>
    </row>
    <row r="1349" spans="1:1" x14ac:dyDescent="0.35">
      <c r="A1349" s="4"/>
    </row>
    <row r="1350" spans="1:1" x14ac:dyDescent="0.35">
      <c r="A1350" s="4"/>
    </row>
    <row r="1351" spans="1:1" x14ac:dyDescent="0.35">
      <c r="A1351" s="4"/>
    </row>
    <row r="1352" spans="1:1" x14ac:dyDescent="0.35">
      <c r="A1352" s="4"/>
    </row>
    <row r="1353" spans="1:1" x14ac:dyDescent="0.35">
      <c r="A1353" s="4"/>
    </row>
    <row r="1354" spans="1:1" x14ac:dyDescent="0.35">
      <c r="A1354" s="4"/>
    </row>
    <row r="1355" spans="1:1" x14ac:dyDescent="0.35">
      <c r="A1355" s="4"/>
    </row>
    <row r="1356" spans="1:1" x14ac:dyDescent="0.35">
      <c r="A1356" s="4"/>
    </row>
    <row r="1357" spans="1:1" x14ac:dyDescent="0.35">
      <c r="A1357" s="4"/>
    </row>
    <row r="1358" spans="1:1" x14ac:dyDescent="0.35">
      <c r="A1358" s="4"/>
    </row>
    <row r="1359" spans="1:1" x14ac:dyDescent="0.35">
      <c r="A1359" s="4"/>
    </row>
    <row r="1360" spans="1:1" x14ac:dyDescent="0.35">
      <c r="A1360" s="4"/>
    </row>
    <row r="1361" spans="1:1" x14ac:dyDescent="0.35">
      <c r="A1361" s="4"/>
    </row>
    <row r="1362" spans="1:1" x14ac:dyDescent="0.35">
      <c r="A1362" s="4"/>
    </row>
    <row r="1363" spans="1:1" x14ac:dyDescent="0.35">
      <c r="A1363" s="4"/>
    </row>
    <row r="1364" spans="1:1" x14ac:dyDescent="0.35">
      <c r="A1364" s="4"/>
    </row>
    <row r="1365" spans="1:1" x14ac:dyDescent="0.35">
      <c r="A1365" s="4"/>
    </row>
    <row r="1366" spans="1:1" x14ac:dyDescent="0.35">
      <c r="A1366" s="4"/>
    </row>
    <row r="1367" spans="1:1" x14ac:dyDescent="0.35">
      <c r="A1367" s="4"/>
    </row>
    <row r="1368" spans="1:1" x14ac:dyDescent="0.35">
      <c r="A1368" s="4"/>
    </row>
    <row r="1369" spans="1:1" x14ac:dyDescent="0.35">
      <c r="A1369" s="4"/>
    </row>
    <row r="1370" spans="1:1" x14ac:dyDescent="0.35">
      <c r="A1370" s="4"/>
    </row>
    <row r="1371" spans="1:1" x14ac:dyDescent="0.35">
      <c r="A1371" s="4"/>
    </row>
    <row r="1372" spans="1:1" x14ac:dyDescent="0.35">
      <c r="A1372" s="4"/>
    </row>
    <row r="1373" spans="1:1" x14ac:dyDescent="0.35">
      <c r="A1373" s="4"/>
    </row>
    <row r="1374" spans="1:1" x14ac:dyDescent="0.35">
      <c r="A1374" s="4"/>
    </row>
    <row r="1375" spans="1:1" x14ac:dyDescent="0.35">
      <c r="A1375" s="4"/>
    </row>
    <row r="1376" spans="1:1" x14ac:dyDescent="0.35">
      <c r="A1376" s="4"/>
    </row>
    <row r="1377" spans="1:1" x14ac:dyDescent="0.35">
      <c r="A1377" s="4"/>
    </row>
    <row r="1378" spans="1:1" x14ac:dyDescent="0.35">
      <c r="A1378" s="4"/>
    </row>
    <row r="1379" spans="1:1" x14ac:dyDescent="0.35">
      <c r="A1379" s="4"/>
    </row>
    <row r="1380" spans="1:1" x14ac:dyDescent="0.35">
      <c r="A1380" s="4"/>
    </row>
    <row r="1381" spans="1:1" x14ac:dyDescent="0.35">
      <c r="A1381" s="4"/>
    </row>
    <row r="1382" spans="1:1" x14ac:dyDescent="0.35">
      <c r="A1382" s="4"/>
    </row>
    <row r="1383" spans="1:1" x14ac:dyDescent="0.35">
      <c r="A1383" s="4"/>
    </row>
    <row r="1384" spans="1:1" x14ac:dyDescent="0.35">
      <c r="A1384" s="4"/>
    </row>
    <row r="1385" spans="1:1" x14ac:dyDescent="0.35">
      <c r="A1385" s="4"/>
    </row>
    <row r="1386" spans="1:1" x14ac:dyDescent="0.35">
      <c r="A1386" s="4"/>
    </row>
    <row r="1387" spans="1:1" x14ac:dyDescent="0.35">
      <c r="A1387" s="4"/>
    </row>
    <row r="1388" spans="1:1" x14ac:dyDescent="0.35">
      <c r="A1388" s="4"/>
    </row>
    <row r="1389" spans="1:1" x14ac:dyDescent="0.35">
      <c r="A1389" s="4"/>
    </row>
    <row r="1390" spans="1:1" x14ac:dyDescent="0.35">
      <c r="A1390" s="4"/>
    </row>
    <row r="1391" spans="1:1" x14ac:dyDescent="0.35">
      <c r="A1391" s="4"/>
    </row>
    <row r="1392" spans="1:1" x14ac:dyDescent="0.35">
      <c r="A1392" s="4"/>
    </row>
    <row r="1393" spans="1:1" x14ac:dyDescent="0.35">
      <c r="A1393" s="4"/>
    </row>
    <row r="1394" spans="1:1" x14ac:dyDescent="0.35">
      <c r="A1394" s="4"/>
    </row>
    <row r="1395" spans="1:1" x14ac:dyDescent="0.35">
      <c r="A1395" s="4"/>
    </row>
    <row r="1396" spans="1:1" x14ac:dyDescent="0.35">
      <c r="A1396" s="4"/>
    </row>
    <row r="1397" spans="1:1" x14ac:dyDescent="0.35">
      <c r="A1397" s="4"/>
    </row>
    <row r="1398" spans="1:1" x14ac:dyDescent="0.35">
      <c r="A1398" s="4"/>
    </row>
    <row r="1399" spans="1:1" x14ac:dyDescent="0.35">
      <c r="A1399" s="4"/>
    </row>
    <row r="1400" spans="1:1" x14ac:dyDescent="0.35">
      <c r="A1400" s="4"/>
    </row>
    <row r="1401" spans="1:1" x14ac:dyDescent="0.35">
      <c r="A1401" s="4"/>
    </row>
    <row r="1402" spans="1:1" x14ac:dyDescent="0.35">
      <c r="A1402" s="4"/>
    </row>
    <row r="1403" spans="1:1" x14ac:dyDescent="0.35">
      <c r="A1403" s="4"/>
    </row>
    <row r="1404" spans="1:1" x14ac:dyDescent="0.35">
      <c r="A1404" s="4"/>
    </row>
    <row r="1405" spans="1:1" x14ac:dyDescent="0.35">
      <c r="A1405" s="4"/>
    </row>
    <row r="1406" spans="1:1" x14ac:dyDescent="0.35">
      <c r="A1406" s="4"/>
    </row>
    <row r="1407" spans="1:1" x14ac:dyDescent="0.35">
      <c r="A1407" s="4"/>
    </row>
    <row r="1408" spans="1:1" x14ac:dyDescent="0.35">
      <c r="A1408" s="4"/>
    </row>
    <row r="1409" spans="1:1" x14ac:dyDescent="0.35">
      <c r="A1409" s="4"/>
    </row>
    <row r="1410" spans="1:1" x14ac:dyDescent="0.35">
      <c r="A1410" s="4"/>
    </row>
    <row r="1411" spans="1:1" x14ac:dyDescent="0.35">
      <c r="A1411" s="4"/>
    </row>
    <row r="1412" spans="1:1" x14ac:dyDescent="0.35">
      <c r="A1412" s="4"/>
    </row>
    <row r="1413" spans="1:1" x14ac:dyDescent="0.35">
      <c r="A1413" s="4"/>
    </row>
    <row r="1414" spans="1:1" x14ac:dyDescent="0.35">
      <c r="A1414" s="4"/>
    </row>
    <row r="1415" spans="1:1" x14ac:dyDescent="0.35">
      <c r="A1415" s="4"/>
    </row>
    <row r="1416" spans="1:1" x14ac:dyDescent="0.35">
      <c r="A1416" s="4"/>
    </row>
    <row r="1417" spans="1:1" x14ac:dyDescent="0.35">
      <c r="A1417" s="4"/>
    </row>
    <row r="1418" spans="1:1" x14ac:dyDescent="0.35">
      <c r="A1418" s="4"/>
    </row>
    <row r="1419" spans="1:1" x14ac:dyDescent="0.35">
      <c r="A1419" s="4"/>
    </row>
    <row r="1420" spans="1:1" x14ac:dyDescent="0.35">
      <c r="A1420" s="4"/>
    </row>
    <row r="1421" spans="1:1" x14ac:dyDescent="0.35">
      <c r="A1421" s="4"/>
    </row>
    <row r="1422" spans="1:1" x14ac:dyDescent="0.35">
      <c r="A1422" s="4"/>
    </row>
    <row r="1423" spans="1:1" x14ac:dyDescent="0.35">
      <c r="A1423" s="4"/>
    </row>
    <row r="1424" spans="1:1" x14ac:dyDescent="0.35">
      <c r="A1424" s="4"/>
    </row>
    <row r="1425" spans="1:1" x14ac:dyDescent="0.35">
      <c r="A1425" s="4"/>
    </row>
    <row r="1426" spans="1:1" x14ac:dyDescent="0.35">
      <c r="A1426" s="4"/>
    </row>
    <row r="1427" spans="1:1" x14ac:dyDescent="0.35">
      <c r="A1427" s="4"/>
    </row>
    <row r="1428" spans="1:1" x14ac:dyDescent="0.35">
      <c r="A1428" s="4"/>
    </row>
    <row r="1429" spans="1:1" x14ac:dyDescent="0.35">
      <c r="A1429" s="4"/>
    </row>
    <row r="1430" spans="1:1" x14ac:dyDescent="0.35">
      <c r="A1430" s="4"/>
    </row>
    <row r="1431" spans="1:1" x14ac:dyDescent="0.35">
      <c r="A1431" s="4"/>
    </row>
    <row r="1432" spans="1:1" x14ac:dyDescent="0.35">
      <c r="A1432" s="4"/>
    </row>
    <row r="1433" spans="1:1" x14ac:dyDescent="0.35">
      <c r="A1433" s="4"/>
    </row>
    <row r="1434" spans="1:1" x14ac:dyDescent="0.35">
      <c r="A1434" s="4"/>
    </row>
    <row r="1435" spans="1:1" x14ac:dyDescent="0.35">
      <c r="A1435" s="4"/>
    </row>
    <row r="1436" spans="1:1" x14ac:dyDescent="0.35">
      <c r="A1436" s="4"/>
    </row>
    <row r="1437" spans="1:1" x14ac:dyDescent="0.35">
      <c r="A1437" s="4"/>
    </row>
    <row r="1438" spans="1:1" x14ac:dyDescent="0.35">
      <c r="A1438" s="4"/>
    </row>
    <row r="1439" spans="1:1" x14ac:dyDescent="0.35">
      <c r="A1439" s="4"/>
    </row>
    <row r="1440" spans="1:1" x14ac:dyDescent="0.35">
      <c r="A1440" s="4"/>
    </row>
    <row r="1441" spans="1:1" x14ac:dyDescent="0.35">
      <c r="A1441" s="4"/>
    </row>
    <row r="1442" spans="1:1" x14ac:dyDescent="0.35">
      <c r="A1442" s="4"/>
    </row>
    <row r="1443" spans="1:1" x14ac:dyDescent="0.35">
      <c r="A1443" s="4"/>
    </row>
    <row r="1444" spans="1:1" x14ac:dyDescent="0.35">
      <c r="A1444" s="4"/>
    </row>
    <row r="1445" spans="1:1" x14ac:dyDescent="0.35">
      <c r="A1445" s="4"/>
    </row>
    <row r="1446" spans="1:1" x14ac:dyDescent="0.35">
      <c r="A1446" s="4"/>
    </row>
    <row r="1447" spans="1:1" x14ac:dyDescent="0.35">
      <c r="A1447" s="4"/>
    </row>
    <row r="1448" spans="1:1" x14ac:dyDescent="0.35">
      <c r="A1448" s="4"/>
    </row>
    <row r="1449" spans="1:1" x14ac:dyDescent="0.35">
      <c r="A1449" s="4"/>
    </row>
    <row r="1450" spans="1:1" x14ac:dyDescent="0.35">
      <c r="A1450" s="4"/>
    </row>
    <row r="1451" spans="1:1" x14ac:dyDescent="0.35">
      <c r="A1451" s="4"/>
    </row>
    <row r="1452" spans="1:1" x14ac:dyDescent="0.35">
      <c r="A1452" s="4"/>
    </row>
    <row r="1453" spans="1:1" x14ac:dyDescent="0.35">
      <c r="A1453" s="4"/>
    </row>
    <row r="1454" spans="1:1" x14ac:dyDescent="0.35">
      <c r="A1454" s="4"/>
    </row>
    <row r="1455" spans="1:1" x14ac:dyDescent="0.35">
      <c r="A1455" s="4"/>
    </row>
    <row r="1456" spans="1:1" x14ac:dyDescent="0.35">
      <c r="A1456" s="4"/>
    </row>
    <row r="1457" spans="1:1" x14ac:dyDescent="0.35">
      <c r="A1457" s="4"/>
    </row>
    <row r="1458" spans="1:1" x14ac:dyDescent="0.35">
      <c r="A1458" s="4"/>
    </row>
    <row r="1459" spans="1:1" x14ac:dyDescent="0.35">
      <c r="A1459" s="4"/>
    </row>
    <row r="1460" spans="1:1" x14ac:dyDescent="0.35">
      <c r="A1460" s="4"/>
    </row>
    <row r="1461" spans="1:1" x14ac:dyDescent="0.35">
      <c r="A1461" s="4"/>
    </row>
    <row r="1462" spans="1:1" x14ac:dyDescent="0.35">
      <c r="A1462" s="4"/>
    </row>
    <row r="1463" spans="1:1" x14ac:dyDescent="0.35">
      <c r="A1463" s="4"/>
    </row>
    <row r="1464" spans="1:1" x14ac:dyDescent="0.35">
      <c r="A1464" s="4"/>
    </row>
    <row r="1465" spans="1:1" x14ac:dyDescent="0.35">
      <c r="A1465" s="4"/>
    </row>
    <row r="1466" spans="1:1" x14ac:dyDescent="0.35">
      <c r="A1466" s="4"/>
    </row>
    <row r="1467" spans="1:1" x14ac:dyDescent="0.35">
      <c r="A1467" s="4"/>
    </row>
    <row r="1468" spans="1:1" x14ac:dyDescent="0.35">
      <c r="A1468" s="4"/>
    </row>
    <row r="1469" spans="1:1" x14ac:dyDescent="0.35">
      <c r="A1469" s="4"/>
    </row>
    <row r="1470" spans="1:1" x14ac:dyDescent="0.35">
      <c r="A1470" s="4"/>
    </row>
    <row r="1471" spans="1:1" x14ac:dyDescent="0.35">
      <c r="A1471" s="4"/>
    </row>
    <row r="1472" spans="1:1" x14ac:dyDescent="0.35">
      <c r="A1472" s="4"/>
    </row>
    <row r="1473" spans="1:1" x14ac:dyDescent="0.35">
      <c r="A1473" s="4"/>
    </row>
    <row r="1474" spans="1:1" x14ac:dyDescent="0.35">
      <c r="A1474" s="4"/>
    </row>
    <row r="1475" spans="1:1" x14ac:dyDescent="0.35">
      <c r="A1475" s="4"/>
    </row>
    <row r="1476" spans="1:1" x14ac:dyDescent="0.35">
      <c r="A1476" s="4"/>
    </row>
    <row r="1477" spans="1:1" x14ac:dyDescent="0.35">
      <c r="A1477" s="4"/>
    </row>
    <row r="1478" spans="1:1" x14ac:dyDescent="0.35">
      <c r="A1478" s="4"/>
    </row>
    <row r="1479" spans="1:1" x14ac:dyDescent="0.35">
      <c r="A1479" s="4"/>
    </row>
    <row r="1480" spans="1:1" x14ac:dyDescent="0.35">
      <c r="A1480" s="4"/>
    </row>
    <row r="1481" spans="1:1" x14ac:dyDescent="0.35">
      <c r="A1481" s="4"/>
    </row>
    <row r="1482" spans="1:1" x14ac:dyDescent="0.35">
      <c r="A1482" s="4"/>
    </row>
    <row r="1483" spans="1:1" x14ac:dyDescent="0.35">
      <c r="A1483" s="4"/>
    </row>
    <row r="1484" spans="1:1" x14ac:dyDescent="0.35">
      <c r="A1484" s="4"/>
    </row>
    <row r="1485" spans="1:1" x14ac:dyDescent="0.35">
      <c r="A1485" s="4"/>
    </row>
    <row r="1486" spans="1:1" x14ac:dyDescent="0.35">
      <c r="A1486" s="4"/>
    </row>
    <row r="1487" spans="1:1" x14ac:dyDescent="0.35">
      <c r="A1487" s="4"/>
    </row>
    <row r="1488" spans="1:1" x14ac:dyDescent="0.35">
      <c r="A1488" s="4"/>
    </row>
    <row r="1489" spans="1:1" x14ac:dyDescent="0.35">
      <c r="A1489" s="4"/>
    </row>
    <row r="1490" spans="1:1" x14ac:dyDescent="0.35">
      <c r="A1490" s="4"/>
    </row>
    <row r="1491" spans="1:1" x14ac:dyDescent="0.35">
      <c r="A1491" s="4"/>
    </row>
    <row r="1492" spans="1:1" x14ac:dyDescent="0.35">
      <c r="A1492" s="4"/>
    </row>
    <row r="1493" spans="1:1" x14ac:dyDescent="0.35">
      <c r="A1493" s="4"/>
    </row>
    <row r="1494" spans="1:1" x14ac:dyDescent="0.35">
      <c r="A1494" s="4"/>
    </row>
    <row r="1495" spans="1:1" x14ac:dyDescent="0.35">
      <c r="A1495" s="4"/>
    </row>
    <row r="1496" spans="1:1" x14ac:dyDescent="0.35">
      <c r="A1496" s="4"/>
    </row>
    <row r="1497" spans="1:1" x14ac:dyDescent="0.35">
      <c r="A1497" s="4"/>
    </row>
    <row r="1498" spans="1:1" x14ac:dyDescent="0.35">
      <c r="A1498" s="4"/>
    </row>
    <row r="1499" spans="1:1" x14ac:dyDescent="0.35">
      <c r="A1499" s="4"/>
    </row>
    <row r="1500" spans="1:1" x14ac:dyDescent="0.35">
      <c r="A1500" s="4"/>
    </row>
    <row r="1501" spans="1:1" x14ac:dyDescent="0.35">
      <c r="A1501" s="4"/>
    </row>
    <row r="1502" spans="1:1" x14ac:dyDescent="0.35">
      <c r="A1502" s="4"/>
    </row>
    <row r="1503" spans="1:1" x14ac:dyDescent="0.35">
      <c r="A1503" s="4"/>
    </row>
    <row r="1504" spans="1:1" x14ac:dyDescent="0.35">
      <c r="A1504" s="4"/>
    </row>
    <row r="1505" spans="1:1" x14ac:dyDescent="0.35">
      <c r="A1505" s="4"/>
    </row>
    <row r="1506" spans="1:1" x14ac:dyDescent="0.35">
      <c r="A1506" s="4"/>
    </row>
    <row r="1507" spans="1:1" x14ac:dyDescent="0.35">
      <c r="A1507" s="4"/>
    </row>
    <row r="1508" spans="1:1" x14ac:dyDescent="0.35">
      <c r="A1508" s="4"/>
    </row>
    <row r="1509" spans="1:1" x14ac:dyDescent="0.35">
      <c r="A1509" s="4"/>
    </row>
    <row r="1510" spans="1:1" x14ac:dyDescent="0.35">
      <c r="A1510" s="4"/>
    </row>
    <row r="1511" spans="1:1" x14ac:dyDescent="0.35">
      <c r="A1511" s="4"/>
    </row>
    <row r="1512" spans="1:1" x14ac:dyDescent="0.35">
      <c r="A1512" s="4"/>
    </row>
    <row r="1513" spans="1:1" x14ac:dyDescent="0.35">
      <c r="A1513" s="4"/>
    </row>
    <row r="1514" spans="1:1" x14ac:dyDescent="0.35">
      <c r="A1514" s="4"/>
    </row>
    <row r="1515" spans="1:1" x14ac:dyDescent="0.35">
      <c r="A1515" s="4"/>
    </row>
    <row r="1516" spans="1:1" x14ac:dyDescent="0.35">
      <c r="A1516" s="4"/>
    </row>
    <row r="1517" spans="1:1" x14ac:dyDescent="0.35">
      <c r="A1517" s="4"/>
    </row>
    <row r="1518" spans="1:1" x14ac:dyDescent="0.35">
      <c r="A1518" s="4"/>
    </row>
    <row r="1519" spans="1:1" x14ac:dyDescent="0.35">
      <c r="A1519" s="4"/>
    </row>
    <row r="1520" spans="1:1" x14ac:dyDescent="0.35">
      <c r="A1520" s="4"/>
    </row>
    <row r="1521" spans="1:1" x14ac:dyDescent="0.35">
      <c r="A1521" s="4"/>
    </row>
    <row r="1522" spans="1:1" x14ac:dyDescent="0.35">
      <c r="A1522" s="4"/>
    </row>
    <row r="1523" spans="1:1" x14ac:dyDescent="0.35">
      <c r="A1523" s="4"/>
    </row>
    <row r="1524" spans="1:1" x14ac:dyDescent="0.35">
      <c r="A1524" s="4"/>
    </row>
    <row r="1525" spans="1:1" x14ac:dyDescent="0.35">
      <c r="A1525" s="4"/>
    </row>
    <row r="1526" spans="1:1" x14ac:dyDescent="0.35">
      <c r="A1526" s="4"/>
    </row>
    <row r="1527" spans="1:1" x14ac:dyDescent="0.35">
      <c r="A1527" s="4"/>
    </row>
    <row r="1528" spans="1:1" x14ac:dyDescent="0.35">
      <c r="A1528" s="4"/>
    </row>
    <row r="1529" spans="1:1" x14ac:dyDescent="0.35">
      <c r="A1529" s="4"/>
    </row>
    <row r="1530" spans="1:1" x14ac:dyDescent="0.35">
      <c r="A1530" s="4"/>
    </row>
    <row r="1531" spans="1:1" x14ac:dyDescent="0.35">
      <c r="A1531" s="4"/>
    </row>
    <row r="1532" spans="1:1" x14ac:dyDescent="0.35">
      <c r="A1532" s="4"/>
    </row>
    <row r="1533" spans="1:1" x14ac:dyDescent="0.35">
      <c r="A1533" s="4"/>
    </row>
    <row r="1534" spans="1:1" x14ac:dyDescent="0.35">
      <c r="A1534" s="4"/>
    </row>
    <row r="1535" spans="1:1" x14ac:dyDescent="0.35">
      <c r="A1535" s="4"/>
    </row>
    <row r="1536" spans="1:1" x14ac:dyDescent="0.35">
      <c r="A1536" s="4"/>
    </row>
    <row r="1537" spans="1:1" x14ac:dyDescent="0.35">
      <c r="A1537" s="4"/>
    </row>
    <row r="1538" spans="1:1" x14ac:dyDescent="0.35">
      <c r="A1538" s="4"/>
    </row>
    <row r="1539" spans="1:1" x14ac:dyDescent="0.35">
      <c r="A1539" s="4"/>
    </row>
    <row r="1540" spans="1:1" x14ac:dyDescent="0.35">
      <c r="A1540" s="4"/>
    </row>
    <row r="1541" spans="1:1" x14ac:dyDescent="0.35">
      <c r="A1541" s="4"/>
    </row>
    <row r="1542" spans="1:1" x14ac:dyDescent="0.35">
      <c r="A1542" s="4"/>
    </row>
    <row r="1543" spans="1:1" x14ac:dyDescent="0.35">
      <c r="A1543" s="4"/>
    </row>
    <row r="1544" spans="1:1" x14ac:dyDescent="0.35">
      <c r="A1544" s="4"/>
    </row>
    <row r="1545" spans="1:1" x14ac:dyDescent="0.35">
      <c r="A1545" s="4"/>
    </row>
    <row r="1546" spans="1:1" x14ac:dyDescent="0.35">
      <c r="A1546" s="4"/>
    </row>
    <row r="1547" spans="1:1" x14ac:dyDescent="0.35">
      <c r="A1547" s="4"/>
    </row>
    <row r="1548" spans="1:1" x14ac:dyDescent="0.35">
      <c r="A1548" s="4"/>
    </row>
    <row r="1549" spans="1:1" x14ac:dyDescent="0.35">
      <c r="A1549" s="4"/>
    </row>
    <row r="1550" spans="1:1" x14ac:dyDescent="0.35">
      <c r="A1550" s="4"/>
    </row>
    <row r="1551" spans="1:1" x14ac:dyDescent="0.35">
      <c r="A1551" s="4"/>
    </row>
    <row r="1552" spans="1:1" x14ac:dyDescent="0.35">
      <c r="A1552" s="4"/>
    </row>
    <row r="1553" spans="1:1" x14ac:dyDescent="0.35">
      <c r="A1553" s="4"/>
    </row>
    <row r="1554" spans="1:1" x14ac:dyDescent="0.35">
      <c r="A1554" s="4"/>
    </row>
    <row r="1555" spans="1:1" x14ac:dyDescent="0.35">
      <c r="A1555" s="4"/>
    </row>
    <row r="1556" spans="1:1" x14ac:dyDescent="0.35">
      <c r="A1556" s="4"/>
    </row>
    <row r="1557" spans="1:1" x14ac:dyDescent="0.35">
      <c r="A1557" s="4"/>
    </row>
    <row r="1558" spans="1:1" x14ac:dyDescent="0.35">
      <c r="A1558" s="4"/>
    </row>
    <row r="1559" spans="1:1" x14ac:dyDescent="0.35">
      <c r="A1559" s="4"/>
    </row>
    <row r="1560" spans="1:1" x14ac:dyDescent="0.35">
      <c r="A1560" s="4"/>
    </row>
    <row r="1561" spans="1:1" x14ac:dyDescent="0.35">
      <c r="A1561" s="4"/>
    </row>
    <row r="1562" spans="1:1" x14ac:dyDescent="0.35">
      <c r="A1562" s="4"/>
    </row>
    <row r="1563" spans="1:1" x14ac:dyDescent="0.35">
      <c r="A1563" s="4"/>
    </row>
    <row r="1564" spans="1:1" x14ac:dyDescent="0.35">
      <c r="A1564" s="4"/>
    </row>
    <row r="1565" spans="1:1" x14ac:dyDescent="0.35">
      <c r="A1565" s="4"/>
    </row>
    <row r="1566" spans="1:1" x14ac:dyDescent="0.35">
      <c r="A1566" s="4"/>
    </row>
    <row r="1567" spans="1:1" x14ac:dyDescent="0.35">
      <c r="A1567" s="4"/>
    </row>
    <row r="1568" spans="1:1" x14ac:dyDescent="0.35">
      <c r="A1568" s="4"/>
    </row>
    <row r="1569" spans="1:1" x14ac:dyDescent="0.35">
      <c r="A1569" s="4"/>
    </row>
    <row r="1570" spans="1:1" x14ac:dyDescent="0.35">
      <c r="A1570" s="4"/>
    </row>
    <row r="1571" spans="1:1" x14ac:dyDescent="0.35">
      <c r="A1571" s="4"/>
    </row>
    <row r="1572" spans="1:1" x14ac:dyDescent="0.35">
      <c r="A1572" s="4"/>
    </row>
    <row r="1573" spans="1:1" x14ac:dyDescent="0.35">
      <c r="A1573" s="4"/>
    </row>
    <row r="1574" spans="1:1" x14ac:dyDescent="0.35">
      <c r="A1574" s="4"/>
    </row>
    <row r="1575" spans="1:1" x14ac:dyDescent="0.35">
      <c r="A1575" s="4"/>
    </row>
    <row r="1576" spans="1:1" x14ac:dyDescent="0.35">
      <c r="A1576" s="4"/>
    </row>
    <row r="1577" spans="1:1" x14ac:dyDescent="0.35">
      <c r="A1577" s="4"/>
    </row>
    <row r="1578" spans="1:1" x14ac:dyDescent="0.35">
      <c r="A1578" s="4"/>
    </row>
    <row r="1579" spans="1:1" x14ac:dyDescent="0.35">
      <c r="A1579" s="4"/>
    </row>
    <row r="1580" spans="1:1" x14ac:dyDescent="0.35">
      <c r="A1580" s="4"/>
    </row>
    <row r="1581" spans="1:1" x14ac:dyDescent="0.35">
      <c r="A1581" s="4"/>
    </row>
    <row r="1582" spans="1:1" x14ac:dyDescent="0.35">
      <c r="A1582" s="4"/>
    </row>
    <row r="1583" spans="1:1" x14ac:dyDescent="0.35">
      <c r="A1583" s="4"/>
    </row>
    <row r="1584" spans="1:1" x14ac:dyDescent="0.35">
      <c r="A1584" s="4"/>
    </row>
    <row r="1585" spans="1:1" x14ac:dyDescent="0.35">
      <c r="A1585" s="4"/>
    </row>
    <row r="1586" spans="1:1" x14ac:dyDescent="0.35">
      <c r="A1586" s="4"/>
    </row>
    <row r="1587" spans="1:1" x14ac:dyDescent="0.35">
      <c r="A1587" s="4"/>
    </row>
    <row r="1588" spans="1:1" x14ac:dyDescent="0.35">
      <c r="A1588" s="4"/>
    </row>
    <row r="1589" spans="1:1" x14ac:dyDescent="0.35">
      <c r="A1589" s="4"/>
    </row>
    <row r="1590" spans="1:1" x14ac:dyDescent="0.35">
      <c r="A1590" s="4"/>
    </row>
    <row r="1591" spans="1:1" x14ac:dyDescent="0.35">
      <c r="A1591" s="4"/>
    </row>
    <row r="1592" spans="1:1" x14ac:dyDescent="0.35">
      <c r="A1592" s="4"/>
    </row>
    <row r="1593" spans="1:1" x14ac:dyDescent="0.35">
      <c r="A1593" s="4"/>
    </row>
    <row r="1594" spans="1:1" x14ac:dyDescent="0.35">
      <c r="A1594" s="4"/>
    </row>
    <row r="1595" spans="1:1" x14ac:dyDescent="0.35">
      <c r="A1595" s="4"/>
    </row>
    <row r="1596" spans="1:1" x14ac:dyDescent="0.35">
      <c r="A1596" s="4"/>
    </row>
    <row r="1597" spans="1:1" x14ac:dyDescent="0.35">
      <c r="A1597" s="4"/>
    </row>
    <row r="1598" spans="1:1" x14ac:dyDescent="0.35">
      <c r="A1598" s="4"/>
    </row>
    <row r="1599" spans="1:1" x14ac:dyDescent="0.35">
      <c r="A1599" s="4"/>
    </row>
    <row r="1600" spans="1:1" x14ac:dyDescent="0.35">
      <c r="A1600" s="4"/>
    </row>
    <row r="1601" spans="1:1" x14ac:dyDescent="0.35">
      <c r="A1601" s="4"/>
    </row>
    <row r="1602" spans="1:1" x14ac:dyDescent="0.35">
      <c r="A1602" s="4"/>
    </row>
    <row r="1603" spans="1:1" x14ac:dyDescent="0.35">
      <c r="A1603" s="4"/>
    </row>
    <row r="1604" spans="1:1" x14ac:dyDescent="0.35">
      <c r="A1604" s="4"/>
    </row>
    <row r="1605" spans="1:1" x14ac:dyDescent="0.35">
      <c r="A1605" s="4"/>
    </row>
    <row r="1606" spans="1:1" x14ac:dyDescent="0.35">
      <c r="A1606" s="4"/>
    </row>
    <row r="1607" spans="1:1" x14ac:dyDescent="0.35">
      <c r="A1607" s="4"/>
    </row>
    <row r="1608" spans="1:1" x14ac:dyDescent="0.35">
      <c r="A1608" s="4"/>
    </row>
    <row r="1609" spans="1:1" x14ac:dyDescent="0.35">
      <c r="A1609" s="4"/>
    </row>
    <row r="1610" spans="1:1" x14ac:dyDescent="0.35">
      <c r="A1610" s="4"/>
    </row>
    <row r="1611" spans="1:1" x14ac:dyDescent="0.35">
      <c r="A1611" s="4"/>
    </row>
    <row r="1612" spans="1:1" x14ac:dyDescent="0.35">
      <c r="A1612" s="4"/>
    </row>
    <row r="1613" spans="1:1" x14ac:dyDescent="0.35">
      <c r="A1613" s="4"/>
    </row>
    <row r="1614" spans="1:1" x14ac:dyDescent="0.35">
      <c r="A1614" s="4"/>
    </row>
    <row r="1615" spans="1:1" x14ac:dyDescent="0.35">
      <c r="A1615" s="4"/>
    </row>
    <row r="1616" spans="1:1" x14ac:dyDescent="0.35">
      <c r="A1616" s="4"/>
    </row>
    <row r="1617" spans="1:1" x14ac:dyDescent="0.35">
      <c r="A1617" s="4"/>
    </row>
    <row r="1618" spans="1:1" x14ac:dyDescent="0.35">
      <c r="A1618" s="4"/>
    </row>
    <row r="1619" spans="1:1" x14ac:dyDescent="0.35">
      <c r="A1619" s="4"/>
    </row>
    <row r="1620" spans="1:1" x14ac:dyDescent="0.35">
      <c r="A1620" s="4"/>
    </row>
    <row r="1621" spans="1:1" x14ac:dyDescent="0.35">
      <c r="A1621" s="4"/>
    </row>
    <row r="1622" spans="1:1" x14ac:dyDescent="0.35">
      <c r="A1622" s="4"/>
    </row>
    <row r="1623" spans="1:1" x14ac:dyDescent="0.35">
      <c r="A1623" s="4"/>
    </row>
    <row r="1624" spans="1:1" x14ac:dyDescent="0.35">
      <c r="A1624" s="4"/>
    </row>
    <row r="1625" spans="1:1" x14ac:dyDescent="0.35">
      <c r="A1625" s="4"/>
    </row>
    <row r="1626" spans="1:1" x14ac:dyDescent="0.35">
      <c r="A1626" s="4"/>
    </row>
    <row r="1627" spans="1:1" x14ac:dyDescent="0.35">
      <c r="A1627" s="4"/>
    </row>
    <row r="1628" spans="1:1" x14ac:dyDescent="0.35">
      <c r="A1628" s="4"/>
    </row>
    <row r="1629" spans="1:1" x14ac:dyDescent="0.35">
      <c r="A1629" s="4"/>
    </row>
    <row r="1630" spans="1:1" x14ac:dyDescent="0.35">
      <c r="A1630" s="4"/>
    </row>
    <row r="1631" spans="1:1" x14ac:dyDescent="0.35">
      <c r="A1631" s="4"/>
    </row>
    <row r="1632" spans="1:1" x14ac:dyDescent="0.35">
      <c r="A1632" s="4"/>
    </row>
    <row r="1633" spans="1:1" x14ac:dyDescent="0.35">
      <c r="A1633" s="4"/>
    </row>
    <row r="1634" spans="1:1" x14ac:dyDescent="0.35">
      <c r="A1634" s="4"/>
    </row>
    <row r="1635" spans="1:1" x14ac:dyDescent="0.35">
      <c r="A1635" s="4"/>
    </row>
    <row r="1636" spans="1:1" x14ac:dyDescent="0.35">
      <c r="A1636" s="4"/>
    </row>
    <row r="1637" spans="1:1" x14ac:dyDescent="0.35">
      <c r="A1637" s="4"/>
    </row>
    <row r="1638" spans="1:1" x14ac:dyDescent="0.35">
      <c r="A1638" s="4"/>
    </row>
    <row r="1639" spans="1:1" x14ac:dyDescent="0.35">
      <c r="A1639" s="4"/>
    </row>
    <row r="1640" spans="1:1" x14ac:dyDescent="0.35">
      <c r="A1640" s="4"/>
    </row>
    <row r="1641" spans="1:1" x14ac:dyDescent="0.35">
      <c r="A1641" s="4"/>
    </row>
    <row r="1642" spans="1:1" x14ac:dyDescent="0.35">
      <c r="A1642" s="4"/>
    </row>
    <row r="1643" spans="1:1" x14ac:dyDescent="0.35">
      <c r="A1643" s="4"/>
    </row>
    <row r="1644" spans="1:1" x14ac:dyDescent="0.35">
      <c r="A1644" s="4"/>
    </row>
    <row r="1645" spans="1:1" x14ac:dyDescent="0.35">
      <c r="A1645" s="4"/>
    </row>
    <row r="1646" spans="1:1" x14ac:dyDescent="0.35">
      <c r="A1646" s="4"/>
    </row>
    <row r="1647" spans="1:1" x14ac:dyDescent="0.35">
      <c r="A1647" s="4"/>
    </row>
    <row r="1648" spans="1:1" x14ac:dyDescent="0.35">
      <c r="A1648" s="4"/>
    </row>
    <row r="1649" spans="1:1" x14ac:dyDescent="0.35">
      <c r="A1649" s="4"/>
    </row>
    <row r="1650" spans="1:1" x14ac:dyDescent="0.35">
      <c r="A1650" s="4"/>
    </row>
    <row r="1651" spans="1:1" x14ac:dyDescent="0.35">
      <c r="A1651" s="4"/>
    </row>
    <row r="1652" spans="1:1" x14ac:dyDescent="0.35">
      <c r="A1652" s="4"/>
    </row>
    <row r="1653" spans="1:1" x14ac:dyDescent="0.35">
      <c r="A1653" s="4"/>
    </row>
    <row r="1654" spans="1:1" x14ac:dyDescent="0.35">
      <c r="A1654" s="4"/>
    </row>
    <row r="1655" spans="1:1" x14ac:dyDescent="0.35">
      <c r="A1655" s="4"/>
    </row>
    <row r="1656" spans="1:1" x14ac:dyDescent="0.35">
      <c r="A1656" s="4"/>
    </row>
    <row r="1657" spans="1:1" x14ac:dyDescent="0.35">
      <c r="A1657" s="4"/>
    </row>
    <row r="1658" spans="1:1" x14ac:dyDescent="0.35">
      <c r="A1658" s="4"/>
    </row>
    <row r="1659" spans="1:1" x14ac:dyDescent="0.35">
      <c r="A1659" s="4"/>
    </row>
    <row r="1660" spans="1:1" x14ac:dyDescent="0.35">
      <c r="A1660" s="4"/>
    </row>
    <row r="1661" spans="1:1" x14ac:dyDescent="0.35">
      <c r="A1661" s="4"/>
    </row>
    <row r="1662" spans="1:1" x14ac:dyDescent="0.35">
      <c r="A1662" s="4"/>
    </row>
    <row r="1663" spans="1:1" x14ac:dyDescent="0.35">
      <c r="A1663" s="4"/>
    </row>
    <row r="1664" spans="1:1" x14ac:dyDescent="0.35">
      <c r="A1664" s="4"/>
    </row>
    <row r="1665" spans="1:1" x14ac:dyDescent="0.35">
      <c r="A1665" s="4"/>
    </row>
    <row r="1666" spans="1:1" x14ac:dyDescent="0.35">
      <c r="A1666" s="4"/>
    </row>
    <row r="1667" spans="1:1" x14ac:dyDescent="0.35">
      <c r="A1667" s="4"/>
    </row>
    <row r="1668" spans="1:1" x14ac:dyDescent="0.35">
      <c r="A1668" s="4"/>
    </row>
    <row r="1669" spans="1:1" x14ac:dyDescent="0.35">
      <c r="A1669" s="4"/>
    </row>
    <row r="1670" spans="1:1" x14ac:dyDescent="0.35">
      <c r="A1670" s="4"/>
    </row>
    <row r="1671" spans="1:1" x14ac:dyDescent="0.35">
      <c r="A1671" s="4"/>
    </row>
    <row r="1672" spans="1:1" x14ac:dyDescent="0.35">
      <c r="A1672" s="4"/>
    </row>
    <row r="1673" spans="1:1" x14ac:dyDescent="0.35">
      <c r="A1673" s="4"/>
    </row>
    <row r="1674" spans="1:1" x14ac:dyDescent="0.35">
      <c r="A1674" s="4"/>
    </row>
    <row r="1675" spans="1:1" x14ac:dyDescent="0.35">
      <c r="A1675" s="4"/>
    </row>
    <row r="1676" spans="1:1" x14ac:dyDescent="0.35">
      <c r="A1676" s="4"/>
    </row>
    <row r="1677" spans="1:1" x14ac:dyDescent="0.35">
      <c r="A1677" s="4"/>
    </row>
    <row r="1678" spans="1:1" x14ac:dyDescent="0.35">
      <c r="A1678" s="4"/>
    </row>
    <row r="1679" spans="1:1" x14ac:dyDescent="0.35">
      <c r="A1679" s="4"/>
    </row>
    <row r="1680" spans="1:1" x14ac:dyDescent="0.35">
      <c r="A1680" s="4"/>
    </row>
    <row r="1681" spans="1:1" x14ac:dyDescent="0.35">
      <c r="A1681" s="4"/>
    </row>
    <row r="1682" spans="1:1" x14ac:dyDescent="0.35">
      <c r="A1682" s="4"/>
    </row>
    <row r="1683" spans="1:1" x14ac:dyDescent="0.35">
      <c r="A1683" s="4"/>
    </row>
    <row r="1684" spans="1:1" x14ac:dyDescent="0.35">
      <c r="A1684" s="4"/>
    </row>
    <row r="1685" spans="1:1" x14ac:dyDescent="0.35">
      <c r="A1685" s="4"/>
    </row>
    <row r="1686" spans="1:1" x14ac:dyDescent="0.35">
      <c r="A1686" s="4"/>
    </row>
    <row r="1687" spans="1:1" x14ac:dyDescent="0.35">
      <c r="A1687" s="4"/>
    </row>
    <row r="1688" spans="1:1" x14ac:dyDescent="0.35">
      <c r="A1688" s="4"/>
    </row>
    <row r="1689" spans="1:1" x14ac:dyDescent="0.35">
      <c r="A1689" s="4"/>
    </row>
    <row r="1690" spans="1:1" x14ac:dyDescent="0.35">
      <c r="A1690" s="4"/>
    </row>
    <row r="1691" spans="1:1" x14ac:dyDescent="0.35">
      <c r="A1691" s="4"/>
    </row>
    <row r="1692" spans="1:1" x14ac:dyDescent="0.35">
      <c r="A1692" s="4"/>
    </row>
    <row r="1693" spans="1:1" x14ac:dyDescent="0.35">
      <c r="A1693" s="4"/>
    </row>
    <row r="1694" spans="1:1" x14ac:dyDescent="0.35">
      <c r="A1694" s="4"/>
    </row>
    <row r="1695" spans="1:1" x14ac:dyDescent="0.35">
      <c r="A1695" s="4"/>
    </row>
    <row r="1696" spans="1:1" x14ac:dyDescent="0.35">
      <c r="A1696" s="4"/>
    </row>
    <row r="1697" spans="1:1" x14ac:dyDescent="0.35">
      <c r="A1697" s="4"/>
    </row>
    <row r="1698" spans="1:1" x14ac:dyDescent="0.35">
      <c r="A1698" s="4"/>
    </row>
    <row r="1699" spans="1:1" x14ac:dyDescent="0.35">
      <c r="A1699" s="4"/>
    </row>
    <row r="1700" spans="1:1" x14ac:dyDescent="0.35">
      <c r="A1700" s="4"/>
    </row>
    <row r="1701" spans="1:1" x14ac:dyDescent="0.35">
      <c r="A1701" s="4"/>
    </row>
    <row r="1702" spans="1:1" x14ac:dyDescent="0.35">
      <c r="A1702" s="4"/>
    </row>
    <row r="1703" spans="1:1" x14ac:dyDescent="0.35">
      <c r="A1703" s="4"/>
    </row>
    <row r="1704" spans="1:1" x14ac:dyDescent="0.35">
      <c r="A1704" s="4"/>
    </row>
    <row r="1705" spans="1:1" x14ac:dyDescent="0.35">
      <c r="A1705" s="4"/>
    </row>
    <row r="1706" spans="1:1" x14ac:dyDescent="0.35">
      <c r="A1706" s="4"/>
    </row>
    <row r="1707" spans="1:1" x14ac:dyDescent="0.35">
      <c r="A1707" s="4"/>
    </row>
    <row r="1708" spans="1:1" x14ac:dyDescent="0.35">
      <c r="A1708" s="4"/>
    </row>
    <row r="1709" spans="1:1" x14ac:dyDescent="0.35">
      <c r="A1709" s="4"/>
    </row>
    <row r="1710" spans="1:1" x14ac:dyDescent="0.35">
      <c r="A1710" s="4"/>
    </row>
    <row r="1711" spans="1:1" x14ac:dyDescent="0.35">
      <c r="A1711" s="4"/>
    </row>
    <row r="1712" spans="1:1" x14ac:dyDescent="0.35">
      <c r="A1712" s="4"/>
    </row>
    <row r="1713" spans="1:1" x14ac:dyDescent="0.35">
      <c r="A1713" s="4"/>
    </row>
    <row r="1714" spans="1:1" x14ac:dyDescent="0.35">
      <c r="A1714" s="4"/>
    </row>
    <row r="1715" spans="1:1" x14ac:dyDescent="0.35">
      <c r="A1715" s="4"/>
    </row>
    <row r="1716" spans="1:1" x14ac:dyDescent="0.35">
      <c r="A1716" s="4"/>
    </row>
    <row r="1717" spans="1:1" x14ac:dyDescent="0.35">
      <c r="A1717" s="4"/>
    </row>
    <row r="1718" spans="1:1" x14ac:dyDescent="0.35">
      <c r="A1718" s="4"/>
    </row>
    <row r="1719" spans="1:1" x14ac:dyDescent="0.35">
      <c r="A1719" s="4"/>
    </row>
    <row r="1720" spans="1:1" x14ac:dyDescent="0.35">
      <c r="A1720" s="4"/>
    </row>
    <row r="1721" spans="1:1" x14ac:dyDescent="0.35">
      <c r="A1721" s="4"/>
    </row>
    <row r="1722" spans="1:1" x14ac:dyDescent="0.35">
      <c r="A1722" s="4"/>
    </row>
    <row r="1723" spans="1:1" x14ac:dyDescent="0.35">
      <c r="A1723" s="4"/>
    </row>
    <row r="1724" spans="1:1" x14ac:dyDescent="0.35">
      <c r="A1724" s="4"/>
    </row>
    <row r="1725" spans="1:1" x14ac:dyDescent="0.35">
      <c r="A1725" s="4"/>
    </row>
    <row r="1726" spans="1:1" x14ac:dyDescent="0.35">
      <c r="A1726" s="4"/>
    </row>
    <row r="1727" spans="1:1" x14ac:dyDescent="0.35">
      <c r="A1727" s="4"/>
    </row>
    <row r="1728" spans="1:1" x14ac:dyDescent="0.35">
      <c r="A1728" s="4"/>
    </row>
    <row r="1729" spans="1:1" x14ac:dyDescent="0.35">
      <c r="A1729" s="4"/>
    </row>
    <row r="1730" spans="1:1" x14ac:dyDescent="0.35">
      <c r="A1730" s="4"/>
    </row>
    <row r="1731" spans="1:1" x14ac:dyDescent="0.35">
      <c r="A1731" s="4"/>
    </row>
    <row r="1732" spans="1:1" x14ac:dyDescent="0.35">
      <c r="A1732" s="4"/>
    </row>
    <row r="1733" spans="1:1" x14ac:dyDescent="0.35">
      <c r="A1733" s="4"/>
    </row>
    <row r="1734" spans="1:1" x14ac:dyDescent="0.35">
      <c r="A1734" s="4"/>
    </row>
    <row r="1735" spans="1:1" x14ac:dyDescent="0.35">
      <c r="A1735" s="4"/>
    </row>
    <row r="1736" spans="1:1" x14ac:dyDescent="0.35">
      <c r="A1736" s="4"/>
    </row>
    <row r="1737" spans="1:1" x14ac:dyDescent="0.35">
      <c r="A1737" s="4"/>
    </row>
    <row r="1738" spans="1:1" x14ac:dyDescent="0.35">
      <c r="A1738" s="4"/>
    </row>
    <row r="1739" spans="1:1" x14ac:dyDescent="0.35">
      <c r="A1739" s="4"/>
    </row>
    <row r="1740" spans="1:1" x14ac:dyDescent="0.35">
      <c r="A1740" s="4"/>
    </row>
    <row r="1741" spans="1:1" x14ac:dyDescent="0.35">
      <c r="A1741" s="4"/>
    </row>
    <row r="1742" spans="1:1" x14ac:dyDescent="0.35">
      <c r="A1742" s="4"/>
    </row>
    <row r="1743" spans="1:1" x14ac:dyDescent="0.35">
      <c r="A1743" s="4"/>
    </row>
    <row r="1744" spans="1:1" x14ac:dyDescent="0.35">
      <c r="A1744" s="4"/>
    </row>
    <row r="1745" spans="1:1" x14ac:dyDescent="0.35">
      <c r="A1745" s="4"/>
    </row>
    <row r="1746" spans="1:1" x14ac:dyDescent="0.35">
      <c r="A1746" s="4"/>
    </row>
    <row r="1747" spans="1:1" x14ac:dyDescent="0.35">
      <c r="A1747" s="4"/>
    </row>
    <row r="1748" spans="1:1" x14ac:dyDescent="0.35">
      <c r="A1748" s="4"/>
    </row>
    <row r="1749" spans="1:1" x14ac:dyDescent="0.35">
      <c r="A1749" s="4"/>
    </row>
    <row r="1750" spans="1:1" x14ac:dyDescent="0.35">
      <c r="A1750" s="4"/>
    </row>
    <row r="1751" spans="1:1" x14ac:dyDescent="0.35">
      <c r="A1751" s="4"/>
    </row>
    <row r="1752" spans="1:1" x14ac:dyDescent="0.35">
      <c r="A1752" s="4"/>
    </row>
    <row r="1753" spans="1:1" x14ac:dyDescent="0.35">
      <c r="A1753" s="4"/>
    </row>
    <row r="1754" spans="1:1" x14ac:dyDescent="0.35">
      <c r="A1754" s="4"/>
    </row>
    <row r="1755" spans="1:1" x14ac:dyDescent="0.35">
      <c r="A1755" s="4"/>
    </row>
    <row r="1756" spans="1:1" x14ac:dyDescent="0.35">
      <c r="A1756" s="4"/>
    </row>
    <row r="1757" spans="1:1" x14ac:dyDescent="0.35">
      <c r="A1757" s="4"/>
    </row>
    <row r="1758" spans="1:1" x14ac:dyDescent="0.35">
      <c r="A1758" s="4"/>
    </row>
    <row r="1759" spans="1:1" x14ac:dyDescent="0.35">
      <c r="A1759" s="4"/>
    </row>
    <row r="1760" spans="1:1" x14ac:dyDescent="0.35">
      <c r="A1760" s="4"/>
    </row>
    <row r="1761" spans="1:1" x14ac:dyDescent="0.35">
      <c r="A1761" s="4"/>
    </row>
    <row r="1762" spans="1:1" x14ac:dyDescent="0.35">
      <c r="A1762" s="4"/>
    </row>
    <row r="1763" spans="1:1" x14ac:dyDescent="0.35">
      <c r="A1763" s="4"/>
    </row>
    <row r="1764" spans="1:1" x14ac:dyDescent="0.35">
      <c r="A1764" s="4"/>
    </row>
    <row r="1765" spans="1:1" x14ac:dyDescent="0.35">
      <c r="A1765" s="4"/>
    </row>
    <row r="1766" spans="1:1" x14ac:dyDescent="0.35">
      <c r="A1766" s="4"/>
    </row>
    <row r="1767" spans="1:1" x14ac:dyDescent="0.35">
      <c r="A1767" s="4"/>
    </row>
    <row r="1768" spans="1:1" x14ac:dyDescent="0.35">
      <c r="A1768" s="4"/>
    </row>
    <row r="1769" spans="1:1" x14ac:dyDescent="0.35">
      <c r="A1769" s="4"/>
    </row>
    <row r="1770" spans="1:1" x14ac:dyDescent="0.35">
      <c r="A1770" s="4"/>
    </row>
    <row r="1771" spans="1:1" x14ac:dyDescent="0.35">
      <c r="A1771" s="4"/>
    </row>
    <row r="1772" spans="1:1" x14ac:dyDescent="0.35">
      <c r="A1772" s="4"/>
    </row>
    <row r="1773" spans="1:1" x14ac:dyDescent="0.35">
      <c r="A1773" s="4"/>
    </row>
    <row r="1774" spans="1:1" x14ac:dyDescent="0.35">
      <c r="A1774" s="4"/>
    </row>
    <row r="1775" spans="1:1" x14ac:dyDescent="0.35">
      <c r="A1775" s="4"/>
    </row>
    <row r="1776" spans="1:1" x14ac:dyDescent="0.35">
      <c r="A1776" s="4"/>
    </row>
    <row r="1777" spans="1:1" x14ac:dyDescent="0.35">
      <c r="A1777" s="4"/>
    </row>
    <row r="1778" spans="1:1" x14ac:dyDescent="0.35">
      <c r="A1778" s="4"/>
    </row>
    <row r="1779" spans="1:1" x14ac:dyDescent="0.35">
      <c r="A1779" s="4"/>
    </row>
    <row r="1780" spans="1:1" x14ac:dyDescent="0.35">
      <c r="A1780" s="4"/>
    </row>
    <row r="1781" spans="1:1" x14ac:dyDescent="0.35">
      <c r="A1781" s="4"/>
    </row>
    <row r="1782" spans="1:1" x14ac:dyDescent="0.35">
      <c r="A1782" s="4"/>
    </row>
    <row r="1783" spans="1:1" x14ac:dyDescent="0.35">
      <c r="A1783" s="4"/>
    </row>
    <row r="1784" spans="1:1" x14ac:dyDescent="0.35">
      <c r="A1784" s="4"/>
    </row>
    <row r="1785" spans="1:1" x14ac:dyDescent="0.35">
      <c r="A1785" s="4"/>
    </row>
    <row r="1786" spans="1:1" x14ac:dyDescent="0.35">
      <c r="A1786" s="4"/>
    </row>
    <row r="1787" spans="1:1" x14ac:dyDescent="0.35">
      <c r="A1787" s="4"/>
    </row>
    <row r="1788" spans="1:1" x14ac:dyDescent="0.35">
      <c r="A1788" s="4"/>
    </row>
    <row r="1789" spans="1:1" x14ac:dyDescent="0.35">
      <c r="A1789" s="4"/>
    </row>
    <row r="1790" spans="1:1" x14ac:dyDescent="0.35">
      <c r="A1790" s="4"/>
    </row>
    <row r="1791" spans="1:1" x14ac:dyDescent="0.35">
      <c r="A1791" s="4"/>
    </row>
    <row r="1792" spans="1:1" x14ac:dyDescent="0.35">
      <c r="A1792" s="4"/>
    </row>
    <row r="1793" spans="1:1" x14ac:dyDescent="0.35">
      <c r="A1793" s="4"/>
    </row>
    <row r="1794" spans="1:1" x14ac:dyDescent="0.35">
      <c r="A1794" s="4"/>
    </row>
    <row r="1795" spans="1:1" x14ac:dyDescent="0.35">
      <c r="A1795" s="4"/>
    </row>
    <row r="1796" spans="1:1" x14ac:dyDescent="0.35">
      <c r="A1796" s="4"/>
    </row>
    <row r="1797" spans="1:1" x14ac:dyDescent="0.35">
      <c r="A1797" s="4"/>
    </row>
    <row r="1798" spans="1:1" x14ac:dyDescent="0.35">
      <c r="A1798" s="4"/>
    </row>
    <row r="1799" spans="1:1" x14ac:dyDescent="0.35">
      <c r="A1799" s="4"/>
    </row>
    <row r="1800" spans="1:1" x14ac:dyDescent="0.35">
      <c r="A1800" s="4"/>
    </row>
    <row r="1801" spans="1:1" x14ac:dyDescent="0.35">
      <c r="A1801" s="4"/>
    </row>
    <row r="1802" spans="1:1" x14ac:dyDescent="0.35">
      <c r="A1802" s="4"/>
    </row>
    <row r="1803" spans="1:1" x14ac:dyDescent="0.35">
      <c r="A1803" s="4"/>
    </row>
    <row r="1804" spans="1:1" x14ac:dyDescent="0.35">
      <c r="A1804" s="4"/>
    </row>
    <row r="1805" spans="1:1" x14ac:dyDescent="0.35">
      <c r="A1805" s="4"/>
    </row>
    <row r="1806" spans="1:1" x14ac:dyDescent="0.35">
      <c r="A1806" s="4"/>
    </row>
    <row r="1807" spans="1:1" x14ac:dyDescent="0.35">
      <c r="A1807" s="4"/>
    </row>
    <row r="1808" spans="1:1" x14ac:dyDescent="0.35">
      <c r="A1808" s="4"/>
    </row>
    <row r="1809" spans="1:1" x14ac:dyDescent="0.35">
      <c r="A1809" s="4"/>
    </row>
    <row r="1810" spans="1:1" x14ac:dyDescent="0.35">
      <c r="A1810" s="4"/>
    </row>
    <row r="1811" spans="1:1" x14ac:dyDescent="0.35">
      <c r="A1811" s="4"/>
    </row>
    <row r="1812" spans="1:1" x14ac:dyDescent="0.35">
      <c r="A1812" s="4"/>
    </row>
    <row r="1813" spans="1:1" x14ac:dyDescent="0.35">
      <c r="A1813" s="4"/>
    </row>
    <row r="1814" spans="1:1" x14ac:dyDescent="0.35">
      <c r="A1814" s="4"/>
    </row>
    <row r="1815" spans="1:1" x14ac:dyDescent="0.35">
      <c r="A1815" s="4"/>
    </row>
    <row r="1816" spans="1:1" x14ac:dyDescent="0.35">
      <c r="A1816" s="4"/>
    </row>
    <row r="1817" spans="1:1" x14ac:dyDescent="0.35">
      <c r="A1817" s="4"/>
    </row>
    <row r="1818" spans="1:1" x14ac:dyDescent="0.35">
      <c r="A1818" s="4"/>
    </row>
    <row r="1819" spans="1:1" x14ac:dyDescent="0.35">
      <c r="A1819" s="4"/>
    </row>
    <row r="1820" spans="1:1" x14ac:dyDescent="0.35">
      <c r="A1820" s="4"/>
    </row>
    <row r="1821" spans="1:1" x14ac:dyDescent="0.35">
      <c r="A1821" s="4"/>
    </row>
    <row r="1822" spans="1:1" x14ac:dyDescent="0.35">
      <c r="A1822" s="4"/>
    </row>
    <row r="1823" spans="1:1" x14ac:dyDescent="0.35">
      <c r="A1823" s="4"/>
    </row>
    <row r="1824" spans="1:1" x14ac:dyDescent="0.35">
      <c r="A1824" s="4"/>
    </row>
    <row r="1825" spans="1:1" x14ac:dyDescent="0.35">
      <c r="A1825" s="4"/>
    </row>
    <row r="1826" spans="1:1" x14ac:dyDescent="0.35">
      <c r="A1826" s="4"/>
    </row>
    <row r="1827" spans="1:1" x14ac:dyDescent="0.35">
      <c r="A1827" s="4"/>
    </row>
    <row r="1828" spans="1:1" x14ac:dyDescent="0.35">
      <c r="A1828" s="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��< ? x m l   v e r s i o n = " 1 . 0 "   e n c o d i n g = " u t f - 1 6 " ? > < D a t a M a s h u p   s q m i d = " 7 0 3 5 4 e 4 c - e 7 c 2 - 4 9 e b - a e e 0 - 1 c 3 a 8 7 9 7 5 b 4 8 "   x m l n s = " h t t p : / / s c h e m a s . m i c r o s o f t . c o m / D a t a M a s h u p " > A A A A A B U D A A B Q S w M E F A A C A A g A n F R j W j b j P x + l A A A A 9 w A A A B I A H A B D b 2 5 m a W c v U G F j a 2 F n Z S 5 4 b W w g o h g A K K A U A A A A A A A A A A A A A A A A A A A A A A A A A A A A h Y 8 x D o I w G I W v Q r r T F h g E U s r g K o k J 0 b g 2 p U I j / B h a L H d z 8 E h e Q Y y i b o 7 v e 9 / w 3 v 1 6 Y / n U t d 5 F D U b 3 k K E A U + Q p k H 2 l o c 7 Q a I 9 + j H L O t k K e R K 2 8 W Q a T T q b K U G P t O S X E O Y d d h P u h J i G l A T k U m 1 I 2 q h P o I + v / s q / B W A F S I c 7 2 r z E 8 x E G U 4 C B e J Z g y s l B W a P g a 4 T z 4 2 f 5 A t h 5 b O w 6 K K / B 3 J S N L Z O R 9 g j 8 A U E s D B B Q A A g A I A J x U Y 1 o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c V G N a K I p H u A 4 A A A A R A A A A E w A c A E Z v c m 1 1 b G F z L 1 N l Y 3 R p b 2 4 x L m 0 g o h g A K K A U A A A A A A A A A A A A A A A A A A A A A A A A A A A A K 0 5 N L s n M z 1 M I h t C G 1 g B Q S w E C L Q A U A A I A C A C c V G N a N u M / H 6 U A A A D 3 A A A A E g A A A A A A A A A A A A A A A A A A A A A A Q 2 9 u Z m l n L 1 B h Y 2 t h Z 2 U u e G 1 s U E s B A i 0 A F A A C A A g A n F R j W g / K 6 a u k A A A A 6 Q A A A B M A A A A A A A A A A A A A A A A A 8 Q A A A F t D b 2 5 0 Z W 5 0 X 1 R 5 c G V z X S 5 4 b W x Q S w E C L Q A U A A I A C A C c V G N a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z Y Q K E R F j Y U i y x R k T M 2 y g R w A A A A A C A A A A A A A D Z g A A w A A A A B A A A A A 4 C u r E V 7 t n I w 7 u n U N I X 6 s 5 A A A A A A S A A A C g A A A A E A A A A C 2 7 w G u p n l I w h D A M n Y / D F 2 l Q A A A A 7 u q N d F e n Z E H 5 L K o F 4 p q m W V p T k f i v m f 3 S T + i L q d 2 q W 1 V L H u P e G o h q q / 5 / U q e 8 g h + 8 P 2 J Q z M D q x l K B 9 R u 1 j F V O H q 8 e w M 4 Z L l c a k u h Z Y O O 1 x B U U A A A A P n 4 R p E E E / n B Q G k S Y 2 Q q M 0 A F k a 7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DEB8A093838EB4C9C603233601EC5D6" ma:contentTypeVersion="10" ma:contentTypeDescription="Create a new document." ma:contentTypeScope="" ma:versionID="bc0d053db2a4ad4fe45528351b9e9c76">
  <xsd:schema xmlns:xsd="http://www.w3.org/2001/XMLSchema" xmlns:xs="http://www.w3.org/2001/XMLSchema" xmlns:p="http://schemas.microsoft.com/office/2006/metadata/properties" xmlns:ns2="26bab947-1794-45ac-9e0e-89a546bc7b4b" xmlns:ns3="a2d84694-26d1-4a54-abca-61f2123210e5" targetNamespace="http://schemas.microsoft.com/office/2006/metadata/properties" ma:root="true" ma:fieldsID="902c4fd177818c321083b8bce9c83c8f" ns2:_="" ns3:_="">
    <xsd:import namespace="26bab947-1794-45ac-9e0e-89a546bc7b4b"/>
    <xsd:import namespace="a2d84694-26d1-4a54-abca-61f2123210e5"/>
    <xsd:element name="properties">
      <xsd:complexType>
        <xsd:sequence>
          <xsd:element name="documentManagement">
            <xsd:complexType>
              <xsd:all>
                <xsd:element ref="ns2:Process_x0020_Map_x0020_Step"/>
                <xsd:element ref="ns2:Document_x0020_Type_x0020_1" minOccurs="0"/>
                <xsd:element ref="ns3:Document_x0020_Type_x0020_2" minOccurs="0"/>
                <xsd:element ref="ns3:Content1" minOccurs="0"/>
                <xsd:element ref="ns2:Programs_x0020_Covered" minOccurs="0"/>
                <xsd:element ref="ns2:Original_x0020_Location" minOccurs="0"/>
                <xsd:element ref="ns3:Up_x0020_to_x0020_date_x003f_" minOccurs="0"/>
                <xsd:element ref="ns3:Requires_x0020_Translation" minOccurs="0"/>
                <xsd:element ref="ns3:Requires_x0020_Update_x0020_Translation" minOccurs="0"/>
                <xsd:element ref="ns3:Ready_x0020_for_x0020_Translation" minOccurs="0"/>
                <xsd:element ref="ns3:Team_x0020_Owner" minOccurs="0"/>
                <xsd:element ref="ns2:Update_x0020_Frequency" minOccurs="0"/>
                <xsd:element ref="ns3:Notes1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2:h.1._x0020_Language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2:SharedWithUsers" minOccurs="0"/>
                <xsd:element ref="ns2:SharedWithDetails" minOccurs="0"/>
                <xsd:element ref="ns2:Translation_x0020_Completed" minOccurs="0"/>
                <xsd:element ref="ns2:Translation_x0020_Priority" minOccurs="0"/>
                <xsd:element ref="ns3:LANGUAGETYPE" minOccurs="0"/>
                <xsd:element ref="ns2:In_x0020_List_x003f_" minOccurs="0"/>
                <xsd:element ref="ns2:Accessibility" minOccurs="0"/>
                <xsd:element ref="ns2:Internal_x002f_Externa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bab947-1794-45ac-9e0e-89a546bc7b4b" elementFormDefault="qualified">
    <xsd:import namespace="http://schemas.microsoft.com/office/2006/documentManagement/types"/>
    <xsd:import namespace="http://schemas.microsoft.com/office/infopath/2007/PartnerControls"/>
    <xsd:element name="Process_x0020_Map_x0020_Step" ma:index="8" ma:displayName="a. Process Map Step" ma:format="Dropdown" ma:internalName="Process_x0020_Map_x0020_Step">
      <xsd:simpleType>
        <xsd:restriction base="dms:Choice">
          <xsd:enumeration value="00. Client Success"/>
          <xsd:enumeration value="01. Awareness"/>
          <xsd:enumeration value="02. Opportunity Drafting"/>
          <xsd:enumeration value="03. Project Submission"/>
          <xsd:enumeration value="04. IC Review"/>
          <xsd:enumeration value="05. Invoices"/>
          <xsd:enumeration value="06. Invoice Payment"/>
          <xsd:enumeration value="07. Scientific Review"/>
          <xsd:enumeration value="08. Scientific Outcome"/>
          <xsd:enumeration value="09. Project Approval &amp; Funding Requests"/>
          <xsd:enumeration value="10. Award Letters &amp; Fund Release"/>
          <xsd:enumeration value="11. Project Initiation &amp; Completion"/>
          <xsd:enumeration value="12. Change Requests"/>
          <xsd:enumeration value="Multiple"/>
          <xsd:enumeration value="N/A"/>
        </xsd:restriction>
      </xsd:simpleType>
    </xsd:element>
    <xsd:element name="Document_x0020_Type_x0020_1" ma:index="9" nillable="true" ma:displayName="b. Document Type 1" ma:format="Dropdown" ma:internalName="Document_x0020_Type_x0020_1">
      <xsd:simpleType>
        <xsd:restriction base="dms:Choice">
          <xsd:enumeration value="Business rules &amp; work flows"/>
          <xsd:enumeration value="Canned Answers"/>
          <xsd:enumeration value="Contract/funding restrictions"/>
          <xsd:enumeration value="FAQ's"/>
          <xsd:enumeration value="Forms"/>
          <xsd:enumeration value="Program Exceptions"/>
          <xsd:enumeration value="Program Rules"/>
          <xsd:enumeration value="Reference/Tracker"/>
          <xsd:enumeration value="Research Workflows and Information"/>
          <xsd:enumeration value="System workflows"/>
          <xsd:enumeration value="Training Material"/>
        </xsd:restriction>
      </xsd:simpleType>
    </xsd:element>
    <xsd:element name="Programs_x0020_Covered" ma:index="12" nillable="true" ma:displayName="e. Programs Covered" ma:format="Dropdown" ma:internalName="Programs_x0020_Covered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ll"/>
                    <xsd:enumeration value="Accelerate"/>
                    <xsd:enumeration value="Umbrella"/>
                    <xsd:enumeration value="Acc - Entrepreneur"/>
                    <xsd:enumeration value="Acc - Fellowship"/>
                    <xsd:enumeration value="Acc - International"/>
                    <xsd:enumeration value="Acc - NSERC ARD"/>
                    <xsd:enumeration value="Acc - NSERC Alliance"/>
                    <xsd:enumeration value="Acc - NSERC - CCSIF"/>
                    <xsd:enumeration value="Acc - SSHRC"/>
                    <xsd:enumeration value="Acc - Joint Other"/>
                    <xsd:enumeration value="BSI"/>
                    <xsd:enumeration value="Elevate"/>
                    <xsd:enumeration value="GRA"/>
                    <xsd:enumeration value="MEI"/>
                    <xsd:enumeration value="GRI"/>
                    <xsd:enumeration value="GGF"/>
                    <xsd:enumeration value="Horizon Europe IMA"/>
                  </xsd:restriction>
                </xsd:simpleType>
              </xsd:element>
            </xsd:sequence>
          </xsd:extension>
        </xsd:complexContent>
      </xsd:complexType>
    </xsd:element>
    <xsd:element name="Original_x0020_Location" ma:index="13" nillable="true" ma:displayName="f. Original Location" ma:format="Dropdown" ma:internalName="Original_x0020_Location">
      <xsd:simpleType>
        <xsd:union memberTypes="dms:Text">
          <xsd:simpleType>
            <xsd:restriction base="dms:Choice">
              <xsd:enumeration value="Accelerate Prime"/>
              <xsd:enumeration value="BD Sharepoint"/>
              <xsd:enumeration value="Canned Messaging Library Sharepoint"/>
              <xsd:enumeration value="Client Success Sharepoint"/>
              <xsd:enumeration value="E2E Accelerate Streamline Projects Sharepoint"/>
              <xsd:enumeration value="Finance Sharepoint"/>
              <xsd:enumeration value="Grants SP - Grants Resources &amp; Information"/>
              <xsd:enumeration value="Grants SP - Process Documentation WG"/>
              <xsd:enumeration value="Jira Forms"/>
              <xsd:enumeration value="Mitacs Hub"/>
              <xsd:enumeration value="Mocha Drive"/>
              <xsd:enumeration value="Programs SP - External Resources, Programs Team Hub"/>
              <xsd:enumeration value="Research Resources (external)"/>
              <xsd:enumeration value="Research Sharepoint"/>
            </xsd:restriction>
          </xsd:simpleType>
        </xsd:union>
      </xsd:simpleType>
    </xsd:element>
    <xsd:element name="Update_x0020_Frequency" ma:index="19" nillable="true" ma:displayName="l. Update Frequency" ma:format="Dropdown" ma:internalName="Update_x0020_Frequency">
      <xsd:simpleType>
        <xsd:union memberTypes="dms:Text">
          <xsd:simpleType>
            <xsd:restriction base="dms:Choice">
              <xsd:enumeration value="As needed"/>
              <xsd:enumeration value="Annually"/>
            </xsd:restriction>
          </xsd:simpleType>
        </xsd:union>
      </xsd:simpleType>
    </xsd:element>
    <xsd:element name="h.1._x0020_Language" ma:index="25" ma:displayName="h.1. Language" ma:format="Dropdown" ma:internalName="h_x002e_1_x002e__x0020_Language">
      <xsd:simpleType>
        <xsd:restriction base="dms:Choice">
          <xsd:enumeration value="English"/>
          <xsd:enumeration value="French"/>
          <xsd:enumeration value="Both"/>
        </xsd:restriction>
      </xsd:simpleType>
    </xsd:element>
    <xsd:element name="TaxCatchAll" ma:index="28" nillable="true" ma:displayName="Taxonomy Catch All Column" ma:description="" ma:hidden="true" ma:list="{fe64d2cc-96b2-472e-a354-a7fe1367c131}" ma:internalName="TaxCatchAll" ma:showField="CatchAllData" ma:web="26bab947-1794-45ac-9e0e-89a546bc7b4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3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ranslation_x0020_Completed" ma:index="36" nillable="true" ma:displayName="Translation Completed" ma:format="Dropdown" ma:internalName="Translation_x0020_Completed">
      <xsd:simpleType>
        <xsd:restriction base="dms:Choice">
          <xsd:enumeration value="N/A"/>
          <xsd:enumeration value="Yes"/>
          <xsd:enumeration value="No"/>
        </xsd:restriction>
      </xsd:simpleType>
    </xsd:element>
    <xsd:element name="Translation_x0020_Priority" ma:index="37" nillable="true" ma:displayName="Translation Priority" ma:format="Dropdown" ma:internalName="Translation_x0020_Priority">
      <xsd:simpleType>
        <xsd:restriction base="dms:Choice">
          <xsd:enumeration value="N/A"/>
          <xsd:enumeration value="1"/>
          <xsd:enumeration value="2"/>
          <xsd:enumeration value="3"/>
        </xsd:restriction>
      </xsd:simpleType>
    </xsd:element>
    <xsd:element name="In_x0020_List_x003f_" ma:index="39" nillable="true" ma:displayName="In List?" ma:format="Dropdown" ma:internalName="In_x0020_List_x003F_">
      <xsd:simpleType>
        <xsd:restriction base="dms:Choice">
          <xsd:enumeration value="Yes"/>
          <xsd:enumeration value="No"/>
          <xsd:enumeration value="Needs updating"/>
          <xsd:enumeration value="Double-checked"/>
        </xsd:restriction>
      </xsd:simpleType>
    </xsd:element>
    <xsd:element name="Accessibility" ma:index="40" nillable="true" ma:displayName="Accessibility" ma:format="Dropdown" ma:internalName="Accessibility">
      <xsd:simpleType>
        <xsd:restriction base="dms:Choice">
          <xsd:enumeration value="Accessible"/>
          <xsd:enumeration value="Not accessible"/>
        </xsd:restriction>
      </xsd:simpleType>
    </xsd:element>
    <xsd:element name="Internal_x002f_External" ma:index="41" nillable="true" ma:displayName="Internal/External" ma:format="Dropdown" ma:internalName="Internal_x002F_External">
      <xsd:simpleType>
        <xsd:restriction base="dms:Choice">
          <xsd:enumeration value="Internal"/>
          <xsd:enumeration value="External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d84694-26d1-4a54-abca-61f2123210e5" elementFormDefault="qualified">
    <xsd:import namespace="http://schemas.microsoft.com/office/2006/documentManagement/types"/>
    <xsd:import namespace="http://schemas.microsoft.com/office/infopath/2007/PartnerControls"/>
    <xsd:element name="Document_x0020_Type_x0020_2" ma:index="10" nillable="true" ma:displayName="c. Document Type 2" ma:format="Dropdown" ma:internalName="Document_x0020_Type_x0020_2">
      <xsd:simpleType>
        <xsd:restriction base="dms:Choice">
          <xsd:enumeration value="Business rules &amp; work flows"/>
          <xsd:enumeration value="Canned Answers"/>
          <xsd:enumeration value="Contract/funding restrictions"/>
          <xsd:enumeration value="FAQ's"/>
          <xsd:enumeration value="Forms"/>
          <xsd:enumeration value="Program Exceptions"/>
          <xsd:enumeration value="Program Rules"/>
          <xsd:enumeration value="Reference/Tracker"/>
          <xsd:enumeration value="Research Workflows and Information"/>
          <xsd:enumeration value="System workflows"/>
          <xsd:enumeration value="Training Material"/>
          <xsd:enumeration value="Other"/>
        </xsd:restriction>
      </xsd:simpleType>
    </xsd:element>
    <xsd:element name="Content1" ma:index="11" nillable="true" ma:displayName="d. Content" ma:internalName="Content1">
      <xsd:simpleType>
        <xsd:restriction base="dms:Note">
          <xsd:maxLength value="255"/>
        </xsd:restriction>
      </xsd:simpleType>
    </xsd:element>
    <xsd:element name="Up_x0020_to_x0020_date_x003f_" ma:index="14" nillable="true" ma:displayName="g. Up to date?" ma:default="1" ma:internalName="Up_x0020_to_x0020_date_x003F_">
      <xsd:simpleType>
        <xsd:restriction base="dms:Boolean"/>
      </xsd:simpleType>
    </xsd:element>
    <xsd:element name="Requires_x0020_Translation" ma:index="15" nillable="true" ma:displayName="h. Requires Translation" ma:default="0" ma:internalName="Requires_x0020_Translation">
      <xsd:simpleType>
        <xsd:restriction base="dms:Boolean"/>
      </xsd:simpleType>
    </xsd:element>
    <xsd:element name="Requires_x0020_Update_x0020_Translation" ma:index="16" nillable="true" ma:displayName="i. Requires Update Translation" ma:default="0" ma:internalName="Requires_x0020_Update_x0020_Translation">
      <xsd:simpleType>
        <xsd:restriction base="dms:Boolean"/>
      </xsd:simpleType>
    </xsd:element>
    <xsd:element name="Ready_x0020_for_x0020_Translation" ma:index="17" nillable="true" ma:displayName="j. Ready for Translation" ma:default="0" ma:internalName="Ready_x0020_for_x0020_Translation">
      <xsd:simpleType>
        <xsd:restriction base="dms:Boolean"/>
      </xsd:simpleType>
    </xsd:element>
    <xsd:element name="Team_x0020_Owner" ma:index="18" nillable="true" ma:displayName="k. Team Owner" ma:format="Dropdown" ma:internalName="Team_x0020_Owner">
      <xsd:simpleType>
        <xsd:union memberTypes="dms:Text">
          <xsd:simpleType>
            <xsd:restriction base="dms:Choice">
              <xsd:enumeration value="Administration"/>
              <xsd:enumeration value="Business Development"/>
              <xsd:enumeration value="Client Success"/>
              <xsd:enumeration value="COI Committe"/>
              <xsd:enumeration value="Finance"/>
              <xsd:enumeration value="Grants"/>
              <xsd:enumeration value="Grants - Submissions"/>
              <xsd:enumeration value="Programs &amp; Skills"/>
              <xsd:enumeration value="Research"/>
            </xsd:restriction>
          </xsd:simpleType>
        </xsd:union>
      </xsd:simpleType>
    </xsd:element>
    <xsd:element name="Notes1" ma:index="20" nillable="true" ma:displayName="m. Notes" ma:internalName="Notes1">
      <xsd:simpleType>
        <xsd:restriction base="dms:Note">
          <xsd:maxLength value="255"/>
        </xsd:restriction>
      </xsd:simpleType>
    </xsd:element>
    <xsd:element name="MediaServiceMetadata" ma:index="2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7" nillable="true" ma:taxonomy="true" ma:internalName="lcf76f155ced4ddcb4097134ff3c332f" ma:taxonomyFieldName="MediaServiceImageTags" ma:displayName="Image Tags" ma:readOnly="false" ma:fieldId="{5cf76f15-5ced-4ddc-b409-7134ff3c332f}" ma:taxonomyMulti="true" ma:sspId="34087440-3523-4496-b5cc-30753195c08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3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3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33" nillable="true" ma:displayName="MediaLengthInSeconds" ma:hidden="true" ma:internalName="MediaLengthInSeconds" ma:readOnly="true">
      <xsd:simpleType>
        <xsd:restriction base="dms:Unknown"/>
      </xsd:simpleType>
    </xsd:element>
    <xsd:element name="LANGUAGETYPE" ma:index="38" nillable="true" ma:displayName="LANGUAGE TYPE" ma:format="Hyperlink" ma:internalName="LANGUAGETYP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bab947-1794-45ac-9e0e-89a546bc7b4b" xsi:nil="true"/>
    <lcf76f155ced4ddcb4097134ff3c332f xmlns="a2d84694-26d1-4a54-abca-61f2123210e5">
      <Terms xmlns="http://schemas.microsoft.com/office/infopath/2007/PartnerControls"/>
    </lcf76f155ced4ddcb4097134ff3c332f>
    <Translation_x0020_Priority xmlns="26bab947-1794-45ac-9e0e-89a546bc7b4b">N/A</Translation_x0020_Priority>
    <Content1 xmlns="a2d84694-26d1-4a54-abca-61f2123210e5" xsi:nil="true"/>
    <Ready_x0020_for_x0020_Translation xmlns="a2d84694-26d1-4a54-abca-61f2123210e5">false</Ready_x0020_for_x0020_Translation>
    <Document_x0020_Type_x0020_2 xmlns="a2d84694-26d1-4a54-abca-61f2123210e5">Forms</Document_x0020_Type_x0020_2>
    <Up_x0020_to_x0020_date_x003f_ xmlns="a2d84694-26d1-4a54-abca-61f2123210e5">true</Up_x0020_to_x0020_date_x003f_>
    <Translation_x0020_Completed xmlns="26bab947-1794-45ac-9e0e-89a546bc7b4b">N/A</Translation_x0020_Completed>
    <Requires_x0020_Update_x0020_Translation xmlns="a2d84694-26d1-4a54-abca-61f2123210e5">false</Requires_x0020_Update_x0020_Translation>
    <Team_x0020_Owner xmlns="a2d84694-26d1-4a54-abca-61f2123210e5">Programs &amp; Skills</Team_x0020_Owner>
    <Notes1 xmlns="a2d84694-26d1-4a54-abca-61f2123210e5" xsi:nil="true"/>
    <Requires_x0020_Translation xmlns="a2d84694-26d1-4a54-abca-61f2123210e5">false</Requires_x0020_Translation>
    <Process_x0020_Map_x0020_Step xmlns="26bab947-1794-45ac-9e0e-89a546bc7b4b">02. Opportunity Drafting</Process_x0020_Map_x0020_Step>
    <LANGUAGETYPE xmlns="a2d84694-26d1-4a54-abca-61f2123210e5">
      <Url xsi:nil="true"/>
      <Description xsi:nil="true"/>
    </LANGUAGETYPE>
    <In_x0020_List_x003f_ xmlns="26bab947-1794-45ac-9e0e-89a546bc7b4b">Yes</In_x0020_List_x003f_>
    <Update_x0020_Frequency xmlns="26bab947-1794-45ac-9e0e-89a546bc7b4b">As needed</Update_x0020_Frequency>
    <Document_x0020_Type_x0020_1 xmlns="26bab947-1794-45ac-9e0e-89a546bc7b4b">Forms</Document_x0020_Type_x0020_1>
    <Programs_x0020_Covered xmlns="26bab947-1794-45ac-9e0e-89a546bc7b4b">
      <Value>Accelerate</Value>
    </Programs_x0020_Covered>
    <Original_x0020_Location xmlns="26bab947-1794-45ac-9e0e-89a546bc7b4b">Mitacs Hub</Original_x0020_Location>
    <h.1._x0020_Language xmlns="26bab947-1794-45ac-9e0e-89a546bc7b4b">English</h.1._x0020_Language>
    <Accessibility xmlns="26bab947-1794-45ac-9e0e-89a546bc7b4b">Not accessible</Accessibility>
    <Internal_x002f_External xmlns="26bab947-1794-45ac-9e0e-89a546bc7b4b">Internal</Internal_x002f_External>
  </documentManagement>
</p:properties>
</file>

<file path=customXml/itemProps1.xml><?xml version="1.0" encoding="utf-8"?>
<ds:datastoreItem xmlns:ds="http://schemas.openxmlformats.org/officeDocument/2006/customXml" ds:itemID="{E33B1E49-9524-458E-81BF-E9C05519755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2754CE0-7742-4094-8B25-0197B5C0503E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0FEBECA2-F7AE-4629-B924-BC35510A062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6bab947-1794-45ac-9e0e-89a546bc7b4b"/>
    <ds:schemaRef ds:uri="a2d84694-26d1-4a54-abca-61f2123210e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4017F9A3-6E58-44E5-AC9D-E35A36281F99}">
  <ds:schemaRefs>
    <ds:schemaRef ds:uri="http://purl.org/dc/dcmitype/"/>
    <ds:schemaRef ds:uri="http://schemas.microsoft.com/office/2006/documentManagement/types"/>
    <ds:schemaRef ds:uri="http://www.w3.org/XML/1998/namespace"/>
    <ds:schemaRef ds:uri="http://schemas.microsoft.com/office/2006/metadata/properties"/>
    <ds:schemaRef ds:uri="26bab947-1794-45ac-9e0e-89a546bc7b4b"/>
    <ds:schemaRef ds:uri="http://purl.org/dc/elements/1.1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a2d84694-26d1-4a54-abca-61f2123210e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8</vt:i4>
      </vt:variant>
    </vt:vector>
  </HeadingPairs>
  <TitlesOfParts>
    <vt:vector size="17" baseType="lpstr">
      <vt:lpstr>Lookups</vt:lpstr>
      <vt:lpstr>Instructions</vt:lpstr>
      <vt:lpstr>STEP 1 - Partners &amp; Supervisors</vt:lpstr>
      <vt:lpstr>STEP 2 - Budget - Standard</vt:lpstr>
      <vt:lpstr>STEP 3 -Verify With Proposal</vt:lpstr>
      <vt:lpstr>Appendix A - Invoicing Summary</vt:lpstr>
      <vt:lpstr>Step 2 - Budget Details - org</vt:lpstr>
      <vt:lpstr>Stipends</vt:lpstr>
      <vt:lpstr>Sheet2</vt:lpstr>
      <vt:lpstr>'STEP 3 -Verify With Proposal'!AcademicSupervisors</vt:lpstr>
      <vt:lpstr>AcademicSupervisors</vt:lpstr>
      <vt:lpstr>'STEP 3 -Verify With Proposal'!InternDegreeLevels</vt:lpstr>
      <vt:lpstr>InternDegreeLevels</vt:lpstr>
      <vt:lpstr>InternshipTypes</vt:lpstr>
      <vt:lpstr>'STEP 3 -Verify With Proposal'!PartnerNames</vt:lpstr>
      <vt:lpstr>PartnerNames</vt:lpstr>
      <vt:lpstr>'STEP 2 - Budget - Standard'!Print_Area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smah</dc:creator>
  <cp:keywords/>
  <dc:description/>
  <cp:lastModifiedBy>Rosalie Belibi</cp:lastModifiedBy>
  <cp:revision/>
  <dcterms:created xsi:type="dcterms:W3CDTF">2013-12-01T07:51:13Z</dcterms:created>
  <dcterms:modified xsi:type="dcterms:W3CDTF">2025-11-06T20:05:10Z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5dc9f90d-fe97-40c2-b893-e7ba7d80dc83</vt:lpwstr>
  </property>
  <property fmtid="{D5CDD505-2E9C-101B-9397-08002B2CF9AE}" pid="3" name="ContentTypeId">
    <vt:lpwstr>0x010100FDEB8A093838EB4C9C603233601EC5D6</vt:lpwstr>
  </property>
  <property fmtid="{D5CDD505-2E9C-101B-9397-08002B2CF9AE}" pid="4" name="ProgramTypes">
    <vt:lpwstr/>
  </property>
  <property fmtid="{D5CDD505-2E9C-101B-9397-08002B2CF9AE}" pid="5" name="MediaServiceImageTags">
    <vt:lpwstr/>
  </property>
</Properties>
</file>